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4/2024-03/Q1 analyst spreadsheet/"/>
    </mc:Choice>
  </mc:AlternateContent>
  <xr:revisionPtr revIDLastSave="607" documentId="8_{DA6C5213-5B99-44BE-AB40-72D3CAC3B903}" xr6:coauthVersionLast="47" xr6:coauthVersionMax="47" xr10:uidLastSave="{F4404785-E7B3-47A5-8ECA-0D587F38200E}"/>
  <bookViews>
    <workbookView xWindow="-34590" yWindow="3150" windowWidth="33585" windowHeight="16455" xr2:uid="{532E2ABB-C52B-4A38-B15F-3C9A6AD68D55}"/>
  </bookViews>
  <sheets>
    <sheet name="APM - Sinch EN" sheetId="3"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"10/17/2023 13:31:25"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b_BV_iår">[2]BR!$F$92</definedName>
    <definedName name="Mb_Resultat_BR">[2]BR!$F$93</definedName>
    <definedName name="_xlnm.Print_Area" localSheetId="0">'APM - Sinch EN'!$A$1:$Y$115</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5" i="3" l="1"/>
  <c r="AI77" i="3" s="1"/>
  <c r="AK65" i="3" l="1"/>
  <c r="AO112" i="3" l="1"/>
  <c r="AO111" i="3"/>
  <c r="AN107" i="3"/>
  <c r="AM107" i="3"/>
  <c r="AL107" i="3"/>
  <c r="AK107" i="3"/>
  <c r="AO105" i="3"/>
  <c r="AO104" i="3"/>
  <c r="AN100" i="3"/>
  <c r="AO100" i="3" s="1"/>
  <c r="AM100" i="3"/>
  <c r="AM101" i="3" s="1"/>
  <c r="AL100" i="3"/>
  <c r="AK100" i="3"/>
  <c r="AN99" i="3"/>
  <c r="AO99" i="3" s="1"/>
  <c r="AM99" i="3"/>
  <c r="AL99" i="3"/>
  <c r="AK99" i="3"/>
  <c r="AN92" i="3"/>
  <c r="AO92" i="3" s="1"/>
  <c r="AM92" i="3"/>
  <c r="AM93" i="3" s="1"/>
  <c r="AL92" i="3"/>
  <c r="AL93" i="3" s="1"/>
  <c r="AK92" i="3"/>
  <c r="AK93" i="3" s="1"/>
  <c r="AO91" i="3"/>
  <c r="AN88" i="3"/>
  <c r="AO88" i="3" s="1"/>
  <c r="AM88" i="3"/>
  <c r="AM89" i="3" s="1"/>
  <c r="AL88" i="3"/>
  <c r="AL89" i="3" s="1"/>
  <c r="AK88" i="3"/>
  <c r="AK89" i="3" s="1"/>
  <c r="AO87" i="3"/>
  <c r="AO84" i="3"/>
  <c r="AO78" i="3"/>
  <c r="AO76" i="3"/>
  <c r="AN75" i="3"/>
  <c r="AN77" i="3" s="1"/>
  <c r="AN79" i="3" s="1"/>
  <c r="AM75" i="3"/>
  <c r="AM77" i="3" s="1"/>
  <c r="AM79" i="3" s="1"/>
  <c r="AM81" i="3" s="1"/>
  <c r="AL75" i="3"/>
  <c r="AL77" i="3" s="1"/>
  <c r="AL79" i="3" s="1"/>
  <c r="AL81" i="3" s="1"/>
  <c r="AK75" i="3"/>
  <c r="AK77" i="3" s="1"/>
  <c r="AK79" i="3" s="1"/>
  <c r="AK81" i="3" s="1"/>
  <c r="AO74" i="3"/>
  <c r="AO73" i="3"/>
  <c r="AO69" i="3"/>
  <c r="AO68" i="3"/>
  <c r="AO67" i="3"/>
  <c r="AO66" i="3"/>
  <c r="AO65" i="3"/>
  <c r="AN57" i="3"/>
  <c r="AM57" i="3"/>
  <c r="AL57" i="3"/>
  <c r="AK57" i="3"/>
  <c r="AN55" i="3"/>
  <c r="AM55" i="3"/>
  <c r="AL55" i="3"/>
  <c r="AK55" i="3"/>
  <c r="AN51" i="3"/>
  <c r="AM51" i="3"/>
  <c r="AL51" i="3"/>
  <c r="AK51" i="3"/>
  <c r="AN49" i="3"/>
  <c r="AM49" i="3"/>
  <c r="AM52" i="3" s="1"/>
  <c r="AL49" i="3"/>
  <c r="AK49" i="3"/>
  <c r="AO46" i="3"/>
  <c r="AO43" i="3"/>
  <c r="AN41" i="3"/>
  <c r="AN45" i="3" s="1"/>
  <c r="AM41" i="3"/>
  <c r="AM45" i="3" s="1"/>
  <c r="AL41" i="3"/>
  <c r="AL45" i="3" s="1"/>
  <c r="AK41" i="3"/>
  <c r="AK45" i="3" s="1"/>
  <c r="AO40" i="3"/>
  <c r="AO39" i="3"/>
  <c r="AO38" i="3"/>
  <c r="AO37" i="3"/>
  <c r="AO29" i="3"/>
  <c r="AO55" i="3" s="1"/>
  <c r="AN27" i="3"/>
  <c r="AN30" i="3" s="1"/>
  <c r="AM27" i="3"/>
  <c r="AM30" i="3" s="1"/>
  <c r="AL27" i="3"/>
  <c r="AL30" i="3" s="1"/>
  <c r="AL44" i="3" s="1"/>
  <c r="AK27" i="3"/>
  <c r="AK30" i="3" s="1"/>
  <c r="AO26" i="3"/>
  <c r="AO25" i="3"/>
  <c r="AO24" i="3"/>
  <c r="AO23" i="3"/>
  <c r="AO22" i="3"/>
  <c r="AO21" i="3"/>
  <c r="AO20" i="3"/>
  <c r="AN12" i="3"/>
  <c r="AN114" i="3" s="1"/>
  <c r="AM12" i="3"/>
  <c r="AM62" i="3" s="1"/>
  <c r="AL12" i="3"/>
  <c r="AL13" i="3" s="1"/>
  <c r="AK12" i="3"/>
  <c r="AK114" i="3" s="1"/>
  <c r="AO11" i="3"/>
  <c r="AO10" i="3"/>
  <c r="AO51" i="3" s="1"/>
  <c r="AJ105" i="3"/>
  <c r="AH40" i="3"/>
  <c r="AJ84" i="3"/>
  <c r="AJ112" i="3"/>
  <c r="AJ78" i="3"/>
  <c r="AJ69" i="3"/>
  <c r="AJ68" i="3"/>
  <c r="AJ67" i="3"/>
  <c r="AN52" i="3" l="1"/>
  <c r="AM31" i="3"/>
  <c r="AM33" i="3" s="1"/>
  <c r="AM56" i="3" s="1"/>
  <c r="AM44" i="3"/>
  <c r="AM70" i="3" s="1"/>
  <c r="AM71" i="3" s="1"/>
  <c r="AM15" i="3"/>
  <c r="AO75" i="3"/>
  <c r="AO77" i="3" s="1"/>
  <c r="AL101" i="3"/>
  <c r="AO89" i="3"/>
  <c r="AM58" i="3"/>
  <c r="AK101" i="3"/>
  <c r="AL52" i="3"/>
  <c r="AO93" i="3"/>
  <c r="AK52" i="3"/>
  <c r="AO45" i="3"/>
  <c r="AO41" i="3"/>
  <c r="AN58" i="3"/>
  <c r="AO27" i="3"/>
  <c r="AK62" i="3"/>
  <c r="AK13" i="3"/>
  <c r="AK58" i="3"/>
  <c r="AN62" i="3"/>
  <c r="AN13" i="3"/>
  <c r="AN15" i="3"/>
  <c r="AM13" i="3"/>
  <c r="AO107" i="3"/>
  <c r="AL114" i="3"/>
  <c r="AO114" i="3" s="1"/>
  <c r="AO12" i="3"/>
  <c r="AO62" i="3" s="1"/>
  <c r="AO57" i="3"/>
  <c r="AO58" i="3" s="1"/>
  <c r="AL15" i="3"/>
  <c r="AL58" i="3"/>
  <c r="AN81" i="3"/>
  <c r="AO79" i="3"/>
  <c r="AO81" i="3" s="1"/>
  <c r="AK44" i="3"/>
  <c r="AK31" i="3"/>
  <c r="AK33" i="3" s="1"/>
  <c r="AO30" i="3"/>
  <c r="AO31" i="3" s="1"/>
  <c r="AO33" i="3" s="1"/>
  <c r="AN44" i="3"/>
  <c r="AN31" i="3"/>
  <c r="AN33" i="3" s="1"/>
  <c r="AL70" i="3"/>
  <c r="AL71" i="3" s="1"/>
  <c r="AL47" i="3"/>
  <c r="AL50" i="3" s="1"/>
  <c r="AL53" i="3" s="1"/>
  <c r="AO101" i="3"/>
  <c r="AN93" i="3"/>
  <c r="AK15" i="3"/>
  <c r="AO49" i="3"/>
  <c r="AO52" i="3" s="1"/>
  <c r="AN89" i="3"/>
  <c r="AL31" i="3"/>
  <c r="AL33" i="3" s="1"/>
  <c r="AL62" i="3"/>
  <c r="AN101" i="3"/>
  <c r="AM114" i="3"/>
  <c r="O71" i="3"/>
  <c r="N71" i="3"/>
  <c r="M71" i="3"/>
  <c r="L71" i="3"/>
  <c r="K71" i="3"/>
  <c r="J71" i="3"/>
  <c r="I71" i="3"/>
  <c r="H71" i="3"/>
  <c r="G71" i="3"/>
  <c r="F71" i="3"/>
  <c r="E71" i="3"/>
  <c r="D71" i="3"/>
  <c r="C71" i="3"/>
  <c r="B71" i="3"/>
  <c r="Q71" i="3"/>
  <c r="R71" i="3"/>
  <c r="S71" i="3"/>
  <c r="AM35" i="3" l="1"/>
  <c r="AM47" i="3"/>
  <c r="AM50" i="3" s="1"/>
  <c r="AM53" i="3" s="1"/>
  <c r="AO15" i="3"/>
  <c r="AO13" i="3"/>
  <c r="AL56" i="3"/>
  <c r="AL35" i="3"/>
  <c r="AO113" i="3"/>
  <c r="AN70" i="3"/>
  <c r="AN71" i="3" s="1"/>
  <c r="AN47" i="3"/>
  <c r="AN50" i="3" s="1"/>
  <c r="AN53" i="3" s="1"/>
  <c r="AO56" i="3"/>
  <c r="AO35" i="3"/>
  <c r="AN56" i="3"/>
  <c r="AN35" i="3"/>
  <c r="AK56" i="3"/>
  <c r="AK35" i="3"/>
  <c r="AO44" i="3"/>
  <c r="AK70" i="3"/>
  <c r="AK71" i="3" s="1"/>
  <c r="AK47" i="3"/>
  <c r="AK50" i="3" s="1"/>
  <c r="AK53" i="3" s="1"/>
  <c r="AO106" i="3"/>
  <c r="AM59" i="3"/>
  <c r="AM61" i="3"/>
  <c r="AM63" i="3" s="1"/>
  <c r="P71" i="3"/>
  <c r="AN59" i="3" l="1"/>
  <c r="AN61" i="3"/>
  <c r="AN63" i="3" s="1"/>
  <c r="AK59" i="3"/>
  <c r="AK61" i="3"/>
  <c r="AO59" i="3"/>
  <c r="AO61" i="3"/>
  <c r="AO63" i="3" s="1"/>
  <c r="AO70" i="3"/>
  <c r="AO71" i="3" s="1"/>
  <c r="AO47" i="3"/>
  <c r="AO50" i="3" s="1"/>
  <c r="AO53" i="3" s="1"/>
  <c r="AL59" i="3"/>
  <c r="AL61" i="3"/>
  <c r="AL63" i="3" s="1"/>
  <c r="Z67" i="3"/>
  <c r="Z68" i="3"/>
  <c r="Z69" i="3"/>
  <c r="AE67" i="3"/>
  <c r="AE68" i="3"/>
  <c r="AE69" i="3"/>
  <c r="S113" i="3"/>
  <c r="R113" i="3"/>
  <c r="Q113" i="3"/>
  <c r="O113" i="3"/>
  <c r="N113" i="3"/>
  <c r="M113" i="3"/>
  <c r="L113" i="3"/>
  <c r="AE112" i="3"/>
  <c r="Z112" i="3"/>
  <c r="U112" i="3"/>
  <c r="P112" i="3"/>
  <c r="AJ111" i="3"/>
  <c r="AE111" i="3"/>
  <c r="X111" i="3"/>
  <c r="Z111" i="3" s="1"/>
  <c r="U111" i="3"/>
  <c r="L111" i="3"/>
  <c r="P111" i="3" s="1"/>
  <c r="Y110" i="3"/>
  <c r="X110" i="3"/>
  <c r="W110" i="3"/>
  <c r="V110" i="3"/>
  <c r="T110" i="3"/>
  <c r="S110" i="3"/>
  <c r="R110" i="3"/>
  <c r="Q110" i="3"/>
  <c r="AI107" i="3"/>
  <c r="AN103" i="3" s="1"/>
  <c r="AN108" i="3" s="1"/>
  <c r="AH107" i="3"/>
  <c r="AM103" i="3" s="1"/>
  <c r="AM108" i="3" s="1"/>
  <c r="AG107" i="3"/>
  <c r="AL103" i="3" s="1"/>
  <c r="AL108" i="3" s="1"/>
  <c r="AF107" i="3"/>
  <c r="AK103" i="3" s="1"/>
  <c r="AD107" i="3"/>
  <c r="AI103" i="3" s="1"/>
  <c r="AC107" i="3"/>
  <c r="AH103" i="3" s="1"/>
  <c r="AB107" i="3"/>
  <c r="AA107" i="3"/>
  <c r="Y107" i="3"/>
  <c r="X107" i="3"/>
  <c r="AC103" i="3" s="1"/>
  <c r="W107" i="3"/>
  <c r="AB103" i="3" s="1"/>
  <c r="V107" i="3"/>
  <c r="P107" i="3"/>
  <c r="P106" i="3"/>
  <c r="AE105" i="3"/>
  <c r="Z105" i="3"/>
  <c r="L105" i="3"/>
  <c r="AJ104" i="3"/>
  <c r="AE104" i="3"/>
  <c r="Z104" i="3"/>
  <c r="X104" i="3"/>
  <c r="L104" i="3"/>
  <c r="AD103" i="3"/>
  <c r="AA103" i="3"/>
  <c r="Y103" i="3"/>
  <c r="X103" i="3"/>
  <c r="W103" i="3"/>
  <c r="V103" i="3"/>
  <c r="T103" i="3"/>
  <c r="S103" i="3"/>
  <c r="R103" i="3"/>
  <c r="Q103" i="3"/>
  <c r="AI100" i="3"/>
  <c r="AJ100" i="3" s="1"/>
  <c r="AH100" i="3"/>
  <c r="AG100" i="3"/>
  <c r="AF100" i="3"/>
  <c r="AD100" i="3"/>
  <c r="AE100" i="3" s="1"/>
  <c r="AC100" i="3"/>
  <c r="AB100" i="3"/>
  <c r="AA100" i="3"/>
  <c r="Y100" i="3"/>
  <c r="Z100" i="3" s="1"/>
  <c r="X100" i="3"/>
  <c r="W100" i="3"/>
  <c r="V100" i="3"/>
  <c r="U100" i="3"/>
  <c r="T100" i="3"/>
  <c r="AI99" i="3"/>
  <c r="AJ99" i="3" s="1"/>
  <c r="AH99" i="3"/>
  <c r="AG99" i="3"/>
  <c r="AG101" i="3" s="1"/>
  <c r="AF99" i="3"/>
  <c r="AD99" i="3"/>
  <c r="AE99" i="3" s="1"/>
  <c r="AC99" i="3"/>
  <c r="AB99" i="3"/>
  <c r="AA99" i="3"/>
  <c r="Y99" i="3"/>
  <c r="X99" i="3"/>
  <c r="W99" i="3"/>
  <c r="V99" i="3"/>
  <c r="U99" i="3"/>
  <c r="U101" i="3" s="1"/>
  <c r="U96" i="3"/>
  <c r="U97" i="3" s="1"/>
  <c r="AI92" i="3"/>
  <c r="AI93" i="3" s="1"/>
  <c r="AH92" i="3"/>
  <c r="AH93" i="3" s="1"/>
  <c r="AG92" i="3"/>
  <c r="AG93" i="3" s="1"/>
  <c r="AF92" i="3"/>
  <c r="AF93" i="3" s="1"/>
  <c r="AD92" i="3"/>
  <c r="AE92" i="3" s="1"/>
  <c r="AC92" i="3"/>
  <c r="AC93" i="3" s="1"/>
  <c r="AB92" i="3"/>
  <c r="AB93" i="3" s="1"/>
  <c r="AA92" i="3"/>
  <c r="AA93" i="3" s="1"/>
  <c r="X92" i="3"/>
  <c r="X93" i="3" s="1"/>
  <c r="W92" i="3"/>
  <c r="W93" i="3" s="1"/>
  <c r="V92" i="3"/>
  <c r="V93" i="3" s="1"/>
  <c r="T92" i="3"/>
  <c r="AJ91" i="3"/>
  <c r="AE91" i="3"/>
  <c r="Z91" i="3"/>
  <c r="T91" i="3"/>
  <c r="T99" i="3" s="1"/>
  <c r="S89" i="3"/>
  <c r="R89" i="3"/>
  <c r="Q89" i="3"/>
  <c r="O89" i="3"/>
  <c r="N89" i="3"/>
  <c r="M89" i="3"/>
  <c r="L89" i="3"/>
  <c r="AI88" i="3"/>
  <c r="AJ88" i="3" s="1"/>
  <c r="AH88" i="3"/>
  <c r="AH89" i="3" s="1"/>
  <c r="AG88" i="3"/>
  <c r="AG89" i="3" s="1"/>
  <c r="AF88" i="3"/>
  <c r="AF89" i="3" s="1"/>
  <c r="AD88" i="3"/>
  <c r="AE88" i="3" s="1"/>
  <c r="AC88" i="3"/>
  <c r="AC89" i="3" s="1"/>
  <c r="AB88" i="3"/>
  <c r="AB89" i="3" s="1"/>
  <c r="AA88" i="3"/>
  <c r="AA89" i="3" s="1"/>
  <c r="Y88" i="3"/>
  <c r="Y89" i="3" s="1"/>
  <c r="X88" i="3"/>
  <c r="X89" i="3" s="1"/>
  <c r="W88" i="3"/>
  <c r="W89" i="3" s="1"/>
  <c r="V88" i="3"/>
  <c r="V89" i="3" s="1"/>
  <c r="T88" i="3"/>
  <c r="T89" i="3" s="1"/>
  <c r="AJ87" i="3"/>
  <c r="AE87" i="3"/>
  <c r="Z87" i="3"/>
  <c r="AE84" i="3"/>
  <c r="Z84" i="3"/>
  <c r="Z83" i="3"/>
  <c r="O82" i="3"/>
  <c r="N82" i="3"/>
  <c r="M82" i="3"/>
  <c r="L82" i="3"/>
  <c r="S81" i="3"/>
  <c r="R81" i="3"/>
  <c r="Q81" i="3"/>
  <c r="P81" i="3"/>
  <c r="O81" i="3"/>
  <c r="N81" i="3"/>
  <c r="M81" i="3"/>
  <c r="L81" i="3"/>
  <c r="AE78" i="3"/>
  <c r="Z78" i="3"/>
  <c r="U78" i="3"/>
  <c r="P78" i="3"/>
  <c r="K78" i="3"/>
  <c r="F78" i="3"/>
  <c r="AJ76" i="3"/>
  <c r="AE76" i="3"/>
  <c r="Z76" i="3"/>
  <c r="AI79" i="3"/>
  <c r="AH75" i="3"/>
  <c r="AH77" i="3" s="1"/>
  <c r="AH79" i="3" s="1"/>
  <c r="AH81" i="3" s="1"/>
  <c r="AG75" i="3"/>
  <c r="AG77" i="3" s="1"/>
  <c r="AG79" i="3" s="1"/>
  <c r="AG81" i="3" s="1"/>
  <c r="AF75" i="3"/>
  <c r="AF77" i="3" s="1"/>
  <c r="AF79" i="3" s="1"/>
  <c r="AF81" i="3" s="1"/>
  <c r="AD75" i="3"/>
  <c r="AD77" i="3" s="1"/>
  <c r="AD79" i="3" s="1"/>
  <c r="AD81" i="3" s="1"/>
  <c r="AC75" i="3"/>
  <c r="AC77" i="3" s="1"/>
  <c r="AC79" i="3" s="1"/>
  <c r="AC81" i="3" s="1"/>
  <c r="AB75" i="3"/>
  <c r="AB77" i="3" s="1"/>
  <c r="AB79" i="3" s="1"/>
  <c r="AB81" i="3" s="1"/>
  <c r="AA75" i="3"/>
  <c r="AA77" i="3" s="1"/>
  <c r="AA79" i="3" s="1"/>
  <c r="AA81" i="3" s="1"/>
  <c r="Y75" i="3"/>
  <c r="Y77" i="3" s="1"/>
  <c r="Y79" i="3" s="1"/>
  <c r="Y81" i="3" s="1"/>
  <c r="X75" i="3"/>
  <c r="X77" i="3" s="1"/>
  <c r="X81" i="3" s="1"/>
  <c r="W75" i="3"/>
  <c r="W77" i="3" s="1"/>
  <c r="W81" i="3" s="1"/>
  <c r="V75" i="3"/>
  <c r="V77" i="3" s="1"/>
  <c r="V81" i="3" s="1"/>
  <c r="U75" i="3"/>
  <c r="U77" i="3" s="1"/>
  <c r="U81" i="3" s="1"/>
  <c r="T75" i="3"/>
  <c r="T77" i="3" s="1"/>
  <c r="T81" i="3" s="1"/>
  <c r="S75" i="3"/>
  <c r="R75" i="3"/>
  <c r="Q75" i="3"/>
  <c r="O75" i="3"/>
  <c r="N75" i="3"/>
  <c r="M75" i="3"/>
  <c r="L75" i="3"/>
  <c r="AJ74" i="3"/>
  <c r="AE74" i="3"/>
  <c r="Z74" i="3"/>
  <c r="AJ73" i="3"/>
  <c r="AE73" i="3"/>
  <c r="Z73" i="3"/>
  <c r="AJ66" i="3"/>
  <c r="AE66" i="3"/>
  <c r="Z66" i="3"/>
  <c r="AJ65" i="3"/>
  <c r="AE65" i="3"/>
  <c r="Z65" i="3"/>
  <c r="S62" i="3"/>
  <c r="R62" i="3"/>
  <c r="Q62" i="3"/>
  <c r="AI57" i="3"/>
  <c r="AH57" i="3"/>
  <c r="AG57" i="3"/>
  <c r="AF57" i="3"/>
  <c r="AD57" i="3"/>
  <c r="AC57" i="3"/>
  <c r="AB57" i="3"/>
  <c r="AA57" i="3"/>
  <c r="Y57" i="3"/>
  <c r="X57" i="3"/>
  <c r="W57" i="3"/>
  <c r="V57" i="3"/>
  <c r="U57" i="3"/>
  <c r="T57" i="3"/>
  <c r="S57" i="3"/>
  <c r="R57" i="3"/>
  <c r="Q57" i="3"/>
  <c r="O57" i="3"/>
  <c r="N57" i="3"/>
  <c r="M57" i="3"/>
  <c r="L57" i="3"/>
  <c r="K56" i="3"/>
  <c r="AI55" i="3"/>
  <c r="AH55" i="3"/>
  <c r="AG55" i="3"/>
  <c r="AF55" i="3"/>
  <c r="AD55" i="3"/>
  <c r="AC55" i="3"/>
  <c r="AB55" i="3"/>
  <c r="AB58" i="3" s="1"/>
  <c r="AA55" i="3"/>
  <c r="Y55" i="3"/>
  <c r="X55" i="3"/>
  <c r="W55" i="3"/>
  <c r="V55" i="3"/>
  <c r="T55" i="3"/>
  <c r="S55" i="3"/>
  <c r="R55" i="3"/>
  <c r="Q55" i="3"/>
  <c r="O55" i="3"/>
  <c r="N55" i="3"/>
  <c r="M55" i="3"/>
  <c r="L55" i="3"/>
  <c r="K55" i="3"/>
  <c r="P52" i="3"/>
  <c r="AI51" i="3"/>
  <c r="AH51" i="3"/>
  <c r="AG51" i="3"/>
  <c r="AF51" i="3"/>
  <c r="AD51" i="3"/>
  <c r="AC51" i="3"/>
  <c r="AB51" i="3"/>
  <c r="AA51" i="3"/>
  <c r="Y51" i="3"/>
  <c r="X51" i="3"/>
  <c r="W51" i="3"/>
  <c r="V51" i="3"/>
  <c r="U51" i="3"/>
  <c r="T51" i="3"/>
  <c r="S51" i="3"/>
  <c r="R51" i="3"/>
  <c r="Q51" i="3"/>
  <c r="O51" i="3"/>
  <c r="N51" i="3"/>
  <c r="M51" i="3"/>
  <c r="L51" i="3"/>
  <c r="AI49" i="3"/>
  <c r="AH49" i="3"/>
  <c r="AG49" i="3"/>
  <c r="AF49" i="3"/>
  <c r="AD49" i="3"/>
  <c r="AC49" i="3"/>
  <c r="AB49" i="3"/>
  <c r="AA49" i="3"/>
  <c r="Y49" i="3"/>
  <c r="X49" i="3"/>
  <c r="W49" i="3"/>
  <c r="W52" i="3" s="1"/>
  <c r="V49" i="3"/>
  <c r="U49" i="3"/>
  <c r="T49" i="3"/>
  <c r="S49" i="3"/>
  <c r="R49" i="3"/>
  <c r="Q49" i="3"/>
  <c r="Q52" i="3" s="1"/>
  <c r="O49" i="3"/>
  <c r="N49" i="3"/>
  <c r="M49" i="3"/>
  <c r="L49" i="3"/>
  <c r="J47" i="3"/>
  <c r="I47" i="3"/>
  <c r="AJ46" i="3"/>
  <c r="AE46" i="3"/>
  <c r="P45" i="3"/>
  <c r="AJ43" i="3"/>
  <c r="AE43" i="3"/>
  <c r="AE49" i="3" s="1"/>
  <c r="Z43" i="3"/>
  <c r="Z49" i="3" s="1"/>
  <c r="P43" i="3"/>
  <c r="AI41" i="3"/>
  <c r="AI45" i="3" s="1"/>
  <c r="AH41" i="3"/>
  <c r="AH45" i="3" s="1"/>
  <c r="AG41" i="3"/>
  <c r="AG45" i="3" s="1"/>
  <c r="AF41" i="3"/>
  <c r="AF45" i="3" s="1"/>
  <c r="AD41" i="3"/>
  <c r="AD45" i="3" s="1"/>
  <c r="AC41" i="3"/>
  <c r="AC45" i="3" s="1"/>
  <c r="AB41" i="3"/>
  <c r="AB45" i="3" s="1"/>
  <c r="AA41" i="3"/>
  <c r="AA45" i="3" s="1"/>
  <c r="Y41" i="3"/>
  <c r="Y45" i="3" s="1"/>
  <c r="X41" i="3"/>
  <c r="X45" i="3" s="1"/>
  <c r="W41" i="3"/>
  <c r="W45" i="3" s="1"/>
  <c r="V41" i="3"/>
  <c r="V45" i="3" s="1"/>
  <c r="U41" i="3"/>
  <c r="T41" i="3"/>
  <c r="AJ40" i="3"/>
  <c r="AE40" i="3"/>
  <c r="Z40" i="3"/>
  <c r="AJ39" i="3"/>
  <c r="AE39" i="3"/>
  <c r="Z39" i="3"/>
  <c r="AJ38" i="3"/>
  <c r="AE38" i="3"/>
  <c r="Z38" i="3"/>
  <c r="AJ37" i="3"/>
  <c r="AE37" i="3"/>
  <c r="Z37" i="3"/>
  <c r="R34" i="3"/>
  <c r="AJ29" i="3"/>
  <c r="AE29" i="3"/>
  <c r="Z29" i="3"/>
  <c r="Z55" i="3" s="1"/>
  <c r="U29" i="3"/>
  <c r="P29" i="3"/>
  <c r="P55" i="3" s="1"/>
  <c r="AI27" i="3"/>
  <c r="AI30" i="3" s="1"/>
  <c r="AI31" i="3" s="1"/>
  <c r="AI33" i="3" s="1"/>
  <c r="AH27" i="3"/>
  <c r="AH30" i="3" s="1"/>
  <c r="AG27" i="3"/>
  <c r="AG30" i="3" s="1"/>
  <c r="AG44" i="3" s="1"/>
  <c r="AF27" i="3"/>
  <c r="AF30" i="3" s="1"/>
  <c r="AD27" i="3"/>
  <c r="AD30" i="3" s="1"/>
  <c r="AC27" i="3"/>
  <c r="AC30" i="3" s="1"/>
  <c r="AB27" i="3"/>
  <c r="AB30" i="3" s="1"/>
  <c r="AB31" i="3" s="1"/>
  <c r="AB33" i="3" s="1"/>
  <c r="AA27" i="3"/>
  <c r="AA30" i="3" s="1"/>
  <c r="X27" i="3"/>
  <c r="X30" i="3" s="1"/>
  <c r="X44" i="3" s="1"/>
  <c r="W27" i="3"/>
  <c r="W30" i="3" s="1"/>
  <c r="V27" i="3"/>
  <c r="V30" i="3" s="1"/>
  <c r="S27" i="3"/>
  <c r="S30" i="3" s="1"/>
  <c r="R27" i="3"/>
  <c r="R30" i="3" s="1"/>
  <c r="Q27" i="3"/>
  <c r="Q30" i="3" s="1"/>
  <c r="Q44" i="3" s="1"/>
  <c r="Q47" i="3" s="1"/>
  <c r="Q50" i="3" s="1"/>
  <c r="Q53" i="3" s="1"/>
  <c r="O27" i="3"/>
  <c r="O30" i="3" s="1"/>
  <c r="M27" i="3"/>
  <c r="M30" i="3" s="1"/>
  <c r="L27" i="3"/>
  <c r="L30" i="3" s="1"/>
  <c r="AJ26" i="3"/>
  <c r="AE26" i="3"/>
  <c r="Y26" i="3"/>
  <c r="Z26" i="3" s="1"/>
  <c r="U26" i="3"/>
  <c r="AJ25" i="3"/>
  <c r="AE25" i="3"/>
  <c r="Y25" i="3"/>
  <c r="Z25" i="3" s="1"/>
  <c r="T25" i="3"/>
  <c r="T27" i="3" s="1"/>
  <c r="T30" i="3" s="1"/>
  <c r="P25" i="3"/>
  <c r="AJ24" i="3"/>
  <c r="AE24" i="3"/>
  <c r="Z24" i="3"/>
  <c r="U24" i="3"/>
  <c r="P24" i="3"/>
  <c r="AJ23" i="3"/>
  <c r="AE23" i="3"/>
  <c r="Z23" i="3"/>
  <c r="U23" i="3"/>
  <c r="N23" i="3"/>
  <c r="P23" i="3" s="1"/>
  <c r="AJ22" i="3"/>
  <c r="AE22" i="3"/>
  <c r="Z22" i="3"/>
  <c r="U22" i="3"/>
  <c r="P22" i="3"/>
  <c r="AJ21" i="3"/>
  <c r="AE21" i="3"/>
  <c r="Z21" i="3"/>
  <c r="U21" i="3"/>
  <c r="P21" i="3"/>
  <c r="AJ20" i="3"/>
  <c r="AE20" i="3"/>
  <c r="Z20" i="3"/>
  <c r="U20" i="3"/>
  <c r="P20" i="3"/>
  <c r="X16" i="3"/>
  <c r="W16" i="3"/>
  <c r="V16" i="3"/>
  <c r="U16" i="3"/>
  <c r="T16" i="3"/>
  <c r="S16" i="3"/>
  <c r="R16" i="3"/>
  <c r="Q16" i="3"/>
  <c r="S15" i="3"/>
  <c r="R15" i="3"/>
  <c r="Q15" i="3"/>
  <c r="AI12" i="3"/>
  <c r="AH12" i="3"/>
  <c r="AG12" i="3"/>
  <c r="AF12" i="3"/>
  <c r="AD12" i="3"/>
  <c r="AD13" i="3" s="1"/>
  <c r="AC12" i="3"/>
  <c r="AB12" i="3"/>
  <c r="AG16" i="3" s="1"/>
  <c r="AA12" i="3"/>
  <c r="AF16" i="3" s="1"/>
  <c r="Y12" i="3"/>
  <c r="AD16" i="3" s="1"/>
  <c r="X12" i="3"/>
  <c r="X62" i="3" s="1"/>
  <c r="W12" i="3"/>
  <c r="W114" i="3" s="1"/>
  <c r="V12" i="3"/>
  <c r="U12" i="3"/>
  <c r="U62" i="3" s="1"/>
  <c r="T12" i="3"/>
  <c r="T62" i="3" s="1"/>
  <c r="AJ11" i="3"/>
  <c r="AE11" i="3"/>
  <c r="Z11" i="3"/>
  <c r="AJ10" i="3"/>
  <c r="AE10" i="3"/>
  <c r="Z10" i="3"/>
  <c r="V106" i="3" l="1"/>
  <c r="N52" i="3"/>
  <c r="S58" i="3"/>
  <c r="AH58" i="3"/>
  <c r="O52" i="3"/>
  <c r="X58" i="3"/>
  <c r="AH52" i="3"/>
  <c r="AC106" i="3"/>
  <c r="AC108" i="3" s="1"/>
  <c r="L58" i="3"/>
  <c r="X52" i="3"/>
  <c r="AD58" i="3"/>
  <c r="L85" i="3"/>
  <c r="AA101" i="3"/>
  <c r="Y52" i="3"/>
  <c r="M85" i="3"/>
  <c r="AF62" i="3"/>
  <c r="AK16" i="3"/>
  <c r="AK17" i="3" s="1"/>
  <c r="AK18" i="3" s="1"/>
  <c r="N85" i="3"/>
  <c r="T101" i="3"/>
  <c r="AC101" i="3"/>
  <c r="AO103" i="3"/>
  <c r="AO108" i="3" s="1"/>
  <c r="AK108" i="3"/>
  <c r="AG15" i="3"/>
  <c r="AG17" i="3" s="1"/>
  <c r="AG18" i="3" s="1"/>
  <c r="AL16" i="3"/>
  <c r="AL17" i="3" s="1"/>
  <c r="AL18" i="3" s="1"/>
  <c r="O85" i="3"/>
  <c r="U113" i="3"/>
  <c r="AH13" i="3"/>
  <c r="AM16" i="3"/>
  <c r="AM17" i="3" s="1"/>
  <c r="AM18" i="3" s="1"/>
  <c r="W101" i="3"/>
  <c r="AI15" i="3"/>
  <c r="AN16" i="3"/>
  <c r="AN17" i="3" s="1"/>
  <c r="AN18" i="3" s="1"/>
  <c r="AK63" i="3"/>
  <c r="AN82" i="3"/>
  <c r="AE93" i="3"/>
  <c r="AE96" i="3" s="1"/>
  <c r="AE97" i="3" s="1"/>
  <c r="R52" i="3"/>
  <c r="AA52" i="3"/>
  <c r="L52" i="3"/>
  <c r="U52" i="3"/>
  <c r="AH101" i="3"/>
  <c r="T52" i="3"/>
  <c r="AC52" i="3"/>
  <c r="O58" i="3"/>
  <c r="AE75" i="3"/>
  <c r="AE77" i="3" s="1"/>
  <c r="AE79" i="3" s="1"/>
  <c r="AE81" i="3" s="1"/>
  <c r="M52" i="3"/>
  <c r="AF52" i="3"/>
  <c r="AJ79" i="3"/>
  <c r="AJ81" i="3" s="1"/>
  <c r="AI81" i="3"/>
  <c r="AJ12" i="3"/>
  <c r="AI106" i="3"/>
  <c r="AI108" i="3" s="1"/>
  <c r="AI52" i="3"/>
  <c r="Z45" i="3"/>
  <c r="V101" i="3"/>
  <c r="AF101" i="3"/>
  <c r="AA15" i="3"/>
  <c r="U25" i="3"/>
  <c r="U27" i="3" s="1"/>
  <c r="AI101" i="3"/>
  <c r="Z110" i="3"/>
  <c r="P113" i="3"/>
  <c r="AF15" i="3"/>
  <c r="AJ27" i="3"/>
  <c r="N27" i="3"/>
  <c r="N30" i="3" s="1"/>
  <c r="P30" i="3" s="1"/>
  <c r="P31" i="3" s="1"/>
  <c r="P33" i="3" s="1"/>
  <c r="AB52" i="3"/>
  <c r="AJ107" i="3"/>
  <c r="AJ41" i="3"/>
  <c r="Y58" i="3"/>
  <c r="AI58" i="3"/>
  <c r="AD106" i="3"/>
  <c r="AD108" i="3" s="1"/>
  <c r="Q58" i="3"/>
  <c r="Z75" i="3"/>
  <c r="Z77" i="3" s="1"/>
  <c r="Z79" i="3" s="1"/>
  <c r="Z81" i="3" s="1"/>
  <c r="AE107" i="3"/>
  <c r="AG58" i="3"/>
  <c r="AB13" i="3"/>
  <c r="AE89" i="3"/>
  <c r="AI89" i="3"/>
  <c r="Z27" i="3"/>
  <c r="AG52" i="3"/>
  <c r="AF58" i="3"/>
  <c r="W106" i="3"/>
  <c r="W108" i="3" s="1"/>
  <c r="Z12" i="3"/>
  <c r="Z62" i="3" s="1"/>
  <c r="AG13" i="3"/>
  <c r="AB15" i="3"/>
  <c r="AJ92" i="3"/>
  <c r="AJ93" i="3" s="1"/>
  <c r="AJ96" i="3" s="1"/>
  <c r="AJ97" i="3" s="1"/>
  <c r="Y106" i="3"/>
  <c r="Y108" i="3" s="1"/>
  <c r="AF17" i="3"/>
  <c r="AF18" i="3" s="1"/>
  <c r="AA58" i="3"/>
  <c r="R58" i="3"/>
  <c r="AB101" i="3"/>
  <c r="X106" i="3"/>
  <c r="X108" i="3" s="1"/>
  <c r="Q31" i="3"/>
  <c r="Q33" i="3" s="1"/>
  <c r="Q35" i="3" s="1"/>
  <c r="AJ45" i="3"/>
  <c r="AD52" i="3"/>
  <c r="AC58" i="3"/>
  <c r="Z88" i="3"/>
  <c r="Z89" i="3" s="1"/>
  <c r="AD101" i="3"/>
  <c r="AA106" i="3"/>
  <c r="AA108" i="3" s="1"/>
  <c r="AH106" i="3"/>
  <c r="AH108" i="3" s="1"/>
  <c r="S52" i="3"/>
  <c r="T13" i="3"/>
  <c r="T15" i="3"/>
  <c r="T17" i="3" s="1"/>
  <c r="T18" i="3" s="1"/>
  <c r="Y16" i="3"/>
  <c r="T58" i="3"/>
  <c r="N58" i="3"/>
  <c r="W58" i="3"/>
  <c r="AJ75" i="3"/>
  <c r="AJ77" i="3" s="1"/>
  <c r="AE101" i="3"/>
  <c r="AE27" i="3"/>
  <c r="W13" i="3"/>
  <c r="X15" i="3"/>
  <c r="X17" i="3" s="1"/>
  <c r="X18" i="3" s="1"/>
  <c r="AB16" i="3"/>
  <c r="V58" i="3"/>
  <c r="AJ89" i="3"/>
  <c r="Z107" i="3"/>
  <c r="Y13" i="3"/>
  <c r="Y15" i="3"/>
  <c r="AC16" i="3"/>
  <c r="P27" i="3"/>
  <c r="AE41" i="3"/>
  <c r="M58" i="3"/>
  <c r="AD89" i="3"/>
  <c r="L31" i="3"/>
  <c r="L33" i="3" s="1"/>
  <c r="L44" i="3"/>
  <c r="AH31" i="3"/>
  <c r="AH33" i="3" s="1"/>
  <c r="AH44" i="3"/>
  <c r="AE16" i="3"/>
  <c r="O44" i="3"/>
  <c r="O47" i="3" s="1"/>
  <c r="O50" i="3" s="1"/>
  <c r="O53" i="3" s="1"/>
  <c r="O31" i="3"/>
  <c r="O33" i="3" s="1"/>
  <c r="S31" i="3"/>
  <c r="S33" i="3" s="1"/>
  <c r="S44" i="3"/>
  <c r="S47" i="3" s="1"/>
  <c r="S50" i="3" s="1"/>
  <c r="S53" i="3" s="1"/>
  <c r="U30" i="3"/>
  <c r="U44" i="3" s="1"/>
  <c r="T31" i="3"/>
  <c r="T33" i="3" s="1"/>
  <c r="T44" i="3"/>
  <c r="AJ30" i="3"/>
  <c r="AJ31" i="3" s="1"/>
  <c r="AJ33" i="3" s="1"/>
  <c r="AF44" i="3"/>
  <c r="AF31" i="3"/>
  <c r="AF33" i="3" s="1"/>
  <c r="AC62" i="3"/>
  <c r="AC114" i="3"/>
  <c r="V62" i="3"/>
  <c r="V114" i="3"/>
  <c r="AC15" i="3"/>
  <c r="R31" i="3"/>
  <c r="R33" i="3" s="1"/>
  <c r="R44" i="3"/>
  <c r="R47" i="3" s="1"/>
  <c r="R50" i="3" s="1"/>
  <c r="R53" i="3" s="1"/>
  <c r="AA114" i="3"/>
  <c r="AA62" i="3"/>
  <c r="AI114" i="3"/>
  <c r="AN110" i="3" s="1"/>
  <c r="AI62" i="3"/>
  <c r="V15" i="3"/>
  <c r="V17" i="3" s="1"/>
  <c r="V18" i="3" s="1"/>
  <c r="AD15" i="3"/>
  <c r="AD17" i="3" s="1"/>
  <c r="AD18" i="3" s="1"/>
  <c r="Z16" i="3"/>
  <c r="AH16" i="3"/>
  <c r="Y27" i="3"/>
  <c r="Y30" i="3" s="1"/>
  <c r="Z30" i="3" s="1"/>
  <c r="Z31" i="3" s="1"/>
  <c r="Z33" i="3" s="1"/>
  <c r="AJ55" i="3"/>
  <c r="V52" i="3"/>
  <c r="AJ101" i="3"/>
  <c r="V108" i="3"/>
  <c r="AH62" i="3"/>
  <c r="AH114" i="3"/>
  <c r="AM110" i="3" s="1"/>
  <c r="AM115" i="3" s="1"/>
  <c r="U15" i="3"/>
  <c r="U17" i="3" s="1"/>
  <c r="U18" i="3" s="1"/>
  <c r="AG70" i="3"/>
  <c r="AG71" i="3" s="1"/>
  <c r="AG47" i="3"/>
  <c r="AG50" i="3" s="1"/>
  <c r="AG53" i="3" s="1"/>
  <c r="AI44" i="3"/>
  <c r="AB62" i="3"/>
  <c r="AB114" i="3"/>
  <c r="AA13" i="3"/>
  <c r="AI13" i="3"/>
  <c r="W15" i="3"/>
  <c r="W17" i="3" s="1"/>
  <c r="W18" i="3" s="1"/>
  <c r="AA16" i="3"/>
  <c r="AI16" i="3"/>
  <c r="AJ49" i="3"/>
  <c r="AA31" i="3"/>
  <c r="AA33" i="3" s="1"/>
  <c r="AE30" i="3"/>
  <c r="AE31" i="3" s="1"/>
  <c r="AE33" i="3" s="1"/>
  <c r="AI56" i="3"/>
  <c r="AI35" i="3"/>
  <c r="M44" i="3"/>
  <c r="M47" i="3" s="1"/>
  <c r="M50" i="3" s="1"/>
  <c r="M53" i="3" s="1"/>
  <c r="M31" i="3"/>
  <c r="M33" i="3" s="1"/>
  <c r="AE45" i="3"/>
  <c r="W62" i="3"/>
  <c r="U13" i="3"/>
  <c r="X70" i="3"/>
  <c r="X71" i="3" s="1"/>
  <c r="X47" i="3"/>
  <c r="X50" i="3" s="1"/>
  <c r="X53" i="3" s="1"/>
  <c r="Z57" i="3"/>
  <c r="Z58" i="3" s="1"/>
  <c r="Z51" i="3"/>
  <c r="Z52" i="3" s="1"/>
  <c r="AB35" i="3"/>
  <c r="AB56" i="3"/>
  <c r="N44" i="3"/>
  <c r="N47" i="3" s="1"/>
  <c r="N50" i="3" s="1"/>
  <c r="N53" i="3" s="1"/>
  <c r="N31" i="3"/>
  <c r="N33" i="3" s="1"/>
  <c r="X31" i="3"/>
  <c r="X33" i="3" s="1"/>
  <c r="AE51" i="3"/>
  <c r="AE52" i="3" s="1"/>
  <c r="AE57" i="3"/>
  <c r="AB110" i="3"/>
  <c r="W113" i="3"/>
  <c r="W115" i="3" s="1"/>
  <c r="AE12" i="3"/>
  <c r="V13" i="3"/>
  <c r="AH15" i="3"/>
  <c r="AC44" i="3"/>
  <c r="AC31" i="3"/>
  <c r="AC33" i="3" s="1"/>
  <c r="Z41" i="3"/>
  <c r="AE103" i="3"/>
  <c r="AB106" i="3"/>
  <c r="AB108" i="3" s="1"/>
  <c r="AG103" i="3"/>
  <c r="AG106" i="3" s="1"/>
  <c r="AD62" i="3"/>
  <c r="AD114" i="3"/>
  <c r="AJ51" i="3"/>
  <c r="AJ57" i="3"/>
  <c r="V44" i="3"/>
  <c r="V31" i="3"/>
  <c r="V33" i="3" s="1"/>
  <c r="AD44" i="3"/>
  <c r="AD31" i="3"/>
  <c r="AD33" i="3" s="1"/>
  <c r="U55" i="3"/>
  <c r="U58" i="3" s="1"/>
  <c r="AA44" i="3"/>
  <c r="X114" i="3"/>
  <c r="AC13" i="3"/>
  <c r="Y62" i="3"/>
  <c r="Y114" i="3"/>
  <c r="AG62" i="3"/>
  <c r="AG114" i="3"/>
  <c r="AL110" i="3" s="1"/>
  <c r="AL115" i="3" s="1"/>
  <c r="X13" i="3"/>
  <c r="AF13" i="3"/>
  <c r="W44" i="3"/>
  <c r="W31" i="3"/>
  <c r="W33" i="3" s="1"/>
  <c r="AG31" i="3"/>
  <c r="AG33" i="3" s="1"/>
  <c r="AB44" i="3"/>
  <c r="X101" i="3"/>
  <c r="AF114" i="3"/>
  <c r="AK110" i="3" s="1"/>
  <c r="AK115" i="3" s="1"/>
  <c r="AE55" i="3"/>
  <c r="Y101" i="3"/>
  <c r="Z99" i="3"/>
  <c r="Z101" i="3" s="1"/>
  <c r="AD93" i="3"/>
  <c r="AF103" i="3"/>
  <c r="Z103" i="3"/>
  <c r="Y92" i="3"/>
  <c r="T93" i="3"/>
  <c r="Z15" i="3" l="1"/>
  <c r="Q56" i="3"/>
  <c r="Z13" i="3"/>
  <c r="AN115" i="3"/>
  <c r="AO110" i="3"/>
  <c r="AO115" i="3" s="1"/>
  <c r="AI17" i="3"/>
  <c r="AI18" i="3" s="1"/>
  <c r="AJ62" i="3"/>
  <c r="AO16" i="3"/>
  <c r="AO17" i="3" s="1"/>
  <c r="AO18" i="3" s="1"/>
  <c r="AO82" i="3"/>
  <c r="AO85" i="3" s="1"/>
  <c r="AN85" i="3"/>
  <c r="AB17" i="3"/>
  <c r="AB18" i="3" s="1"/>
  <c r="AA17" i="3"/>
  <c r="AA18" i="3" s="1"/>
  <c r="Y17" i="3"/>
  <c r="Y18" i="3" s="1"/>
  <c r="AJ13" i="3"/>
  <c r="AJ15" i="3"/>
  <c r="AJ114" i="3"/>
  <c r="AC17" i="3"/>
  <c r="AC18" i="3" s="1"/>
  <c r="AJ52" i="3"/>
  <c r="AE58" i="3"/>
  <c r="U31" i="3"/>
  <c r="U33" i="3" s="1"/>
  <c r="U56" i="3" s="1"/>
  <c r="Z106" i="3"/>
  <c r="Z108" i="3" s="1"/>
  <c r="AE35" i="3"/>
  <c r="AE56" i="3"/>
  <c r="P35" i="3"/>
  <c r="P56" i="3"/>
  <c r="P59" i="3" s="1"/>
  <c r="AB70" i="3"/>
  <c r="AB71" i="3" s="1"/>
  <c r="AB47" i="3"/>
  <c r="AB50" i="3" s="1"/>
  <c r="AB53" i="3" s="1"/>
  <c r="O35" i="3"/>
  <c r="O56" i="3"/>
  <c r="O59" i="3" s="1"/>
  <c r="AE44" i="3"/>
  <c r="AA70" i="3"/>
  <c r="AA71" i="3" s="1"/>
  <c r="AA47" i="3"/>
  <c r="AA50" i="3" s="1"/>
  <c r="AA53" i="3" s="1"/>
  <c r="AF108" i="3"/>
  <c r="AJ103" i="3"/>
  <c r="Q59" i="3"/>
  <c r="Q61" i="3"/>
  <c r="R56" i="3"/>
  <c r="R35" i="3"/>
  <c r="AF70" i="3"/>
  <c r="AF71" i="3" s="1"/>
  <c r="AF47" i="3"/>
  <c r="AF50" i="3" s="1"/>
  <c r="AF53" i="3" s="1"/>
  <c r="AJ44" i="3"/>
  <c r="Z17" i="3"/>
  <c r="Z18" i="3" s="1"/>
  <c r="W35" i="3"/>
  <c r="W56" i="3"/>
  <c r="W47" i="3"/>
  <c r="W50" i="3" s="1"/>
  <c r="W53" i="3" s="1"/>
  <c r="W70" i="3"/>
  <c r="W71" i="3" s="1"/>
  <c r="AC110" i="3"/>
  <c r="AC113" i="3" s="1"/>
  <c r="AC115" i="3" s="1"/>
  <c r="X113" i="3"/>
  <c r="X115" i="3" s="1"/>
  <c r="AD56" i="3"/>
  <c r="AD35" i="3"/>
  <c r="AG108" i="3"/>
  <c r="AJ106" i="3"/>
  <c r="AC56" i="3"/>
  <c r="AC35" i="3"/>
  <c r="M56" i="3"/>
  <c r="M59" i="3" s="1"/>
  <c r="M35" i="3"/>
  <c r="AG110" i="3"/>
  <c r="AG113" i="3" s="1"/>
  <c r="AB113" i="3"/>
  <c r="AB115" i="3" s="1"/>
  <c r="AJ58" i="3"/>
  <c r="Z114" i="3"/>
  <c r="AA110" i="3"/>
  <c r="AA113" i="3" s="1"/>
  <c r="V113" i="3"/>
  <c r="T70" i="3"/>
  <c r="T71" i="3" s="1"/>
  <c r="T47" i="3"/>
  <c r="T50" i="3" s="1"/>
  <c r="T53" i="3" s="1"/>
  <c r="AI59" i="3"/>
  <c r="AI61" i="3"/>
  <c r="L47" i="3"/>
  <c r="L50" i="3" s="1"/>
  <c r="L53" i="3" s="1"/>
  <c r="P44" i="3"/>
  <c r="P47" i="3" s="1"/>
  <c r="P50" i="3" s="1"/>
  <c r="P53" i="3" s="1"/>
  <c r="Z56" i="3"/>
  <c r="Z35" i="3"/>
  <c r="AI110" i="3"/>
  <c r="AI113" i="3" s="1"/>
  <c r="AI115" i="3" s="1"/>
  <c r="Y93" i="3"/>
  <c r="Z92" i="3"/>
  <c r="Z93" i="3" s="1"/>
  <c r="Z96" i="3" s="1"/>
  <c r="Z97" i="3" s="1"/>
  <c r="AD70" i="3"/>
  <c r="AD71" i="3" s="1"/>
  <c r="AD47" i="3"/>
  <c r="AD50" i="3" s="1"/>
  <c r="AD53" i="3" s="1"/>
  <c r="AC70" i="3"/>
  <c r="AC71" i="3" s="1"/>
  <c r="AC47" i="3"/>
  <c r="AC50" i="3" s="1"/>
  <c r="AC53" i="3" s="1"/>
  <c r="X35" i="3"/>
  <c r="X56" i="3"/>
  <c r="AJ35" i="3"/>
  <c r="AJ56" i="3"/>
  <c r="T35" i="3"/>
  <c r="T56" i="3"/>
  <c r="AH70" i="3"/>
  <c r="AH71" i="3" s="1"/>
  <c r="AH47" i="3"/>
  <c r="AH50" i="3" s="1"/>
  <c r="AH53" i="3" s="1"/>
  <c r="V56" i="3"/>
  <c r="V35" i="3"/>
  <c r="AE106" i="3"/>
  <c r="AE108" i="3" s="1"/>
  <c r="AH17" i="3"/>
  <c r="AH18" i="3" s="1"/>
  <c r="N56" i="3"/>
  <c r="N59" i="3" s="1"/>
  <c r="N35" i="3"/>
  <c r="AI70" i="3"/>
  <c r="AI71" i="3" s="1"/>
  <c r="AI47" i="3"/>
  <c r="AI50" i="3" s="1"/>
  <c r="AI53" i="3" s="1"/>
  <c r="Y44" i="3"/>
  <c r="Z44" i="3" s="1"/>
  <c r="Y31" i="3"/>
  <c r="Y33" i="3" s="1"/>
  <c r="AE114" i="3"/>
  <c r="AF110" i="3"/>
  <c r="AH110" i="3"/>
  <c r="AH113" i="3" s="1"/>
  <c r="AH115" i="3" s="1"/>
  <c r="U70" i="3"/>
  <c r="U71" i="3" s="1"/>
  <c r="U47" i="3"/>
  <c r="U50" i="3" s="1"/>
  <c r="U53" i="3" s="1"/>
  <c r="AH56" i="3"/>
  <c r="AH35" i="3"/>
  <c r="V70" i="3"/>
  <c r="V71" i="3" s="1"/>
  <c r="V47" i="3"/>
  <c r="V50" i="3" s="1"/>
  <c r="V53" i="3" s="1"/>
  <c r="AJ16" i="3"/>
  <c r="AE13" i="3"/>
  <c r="AE62" i="3"/>
  <c r="AE15" i="3"/>
  <c r="AE17" i="3" s="1"/>
  <c r="AE18" i="3" s="1"/>
  <c r="AB61" i="3"/>
  <c r="AB59" i="3"/>
  <c r="S56" i="3"/>
  <c r="S35" i="3"/>
  <c r="AG35" i="3"/>
  <c r="AG56" i="3"/>
  <c r="Y113" i="3"/>
  <c r="Y115" i="3" s="1"/>
  <c r="AD110" i="3"/>
  <c r="AD113" i="3" s="1"/>
  <c r="AD115" i="3" s="1"/>
  <c r="AA56" i="3"/>
  <c r="AA35" i="3"/>
  <c r="AF35" i="3"/>
  <c r="AF56" i="3"/>
  <c r="L35" i="3"/>
  <c r="L56" i="3"/>
  <c r="L59" i="3" s="1"/>
  <c r="AI63" i="3" l="1"/>
  <c r="AM82" i="3"/>
  <c r="AM85" i="3" s="1"/>
  <c r="U35" i="3"/>
  <c r="AJ17" i="3"/>
  <c r="AJ18" i="3" s="1"/>
  <c r="AJ108" i="3"/>
  <c r="Y35" i="3"/>
  <c r="Y56" i="3"/>
  <c r="AD61" i="3"/>
  <c r="AD59" i="3"/>
  <c r="AJ70" i="3"/>
  <c r="AJ71" i="3" s="1"/>
  <c r="AJ47" i="3"/>
  <c r="AJ50" i="3" s="1"/>
  <c r="AJ53" i="3" s="1"/>
  <c r="U61" i="3"/>
  <c r="U63" i="3" s="1"/>
  <c r="U59" i="3"/>
  <c r="Z59" i="3"/>
  <c r="Z61" i="3"/>
  <c r="Z63" i="3" s="1"/>
  <c r="V115" i="3"/>
  <c r="Z113" i="3"/>
  <c r="Z115" i="3" s="1"/>
  <c r="AG59" i="3"/>
  <c r="AG61" i="3"/>
  <c r="AG63" i="3" s="1"/>
  <c r="T61" i="3"/>
  <c r="T59" i="3"/>
  <c r="AE110" i="3"/>
  <c r="AA59" i="3"/>
  <c r="AA61" i="3"/>
  <c r="Q82" i="3"/>
  <c r="Q85" i="3" s="1"/>
  <c r="AG115" i="3"/>
  <c r="AJ113" i="3"/>
  <c r="S59" i="3"/>
  <c r="S61" i="3"/>
  <c r="Z70" i="3"/>
  <c r="Z71" i="3" s="1"/>
  <c r="Z47" i="3"/>
  <c r="Z50" i="3" s="1"/>
  <c r="Z53" i="3" s="1"/>
  <c r="AA115" i="3"/>
  <c r="AE113" i="3"/>
  <c r="AH59" i="3"/>
  <c r="AH61" i="3"/>
  <c r="AH63" i="3" s="1"/>
  <c r="X59" i="3"/>
  <c r="X61" i="3"/>
  <c r="AF59" i="3"/>
  <c r="AF61" i="3"/>
  <c r="AJ110" i="3"/>
  <c r="AF115" i="3"/>
  <c r="AJ61" i="3"/>
  <c r="AJ63" i="3" s="1"/>
  <c r="AJ59" i="3"/>
  <c r="AC61" i="3"/>
  <c r="AF82" i="3" s="1"/>
  <c r="AF85" i="3" s="1"/>
  <c r="AC59" i="3"/>
  <c r="R59" i="3"/>
  <c r="R61" i="3"/>
  <c r="R82" i="3" s="1"/>
  <c r="R85" i="3" s="1"/>
  <c r="AB63" i="3"/>
  <c r="W61" i="3"/>
  <c r="W59" i="3"/>
  <c r="AE61" i="3"/>
  <c r="AE63" i="3" s="1"/>
  <c r="AE59" i="3"/>
  <c r="Y70" i="3"/>
  <c r="Y71" i="3" s="1"/>
  <c r="Y47" i="3"/>
  <c r="Y50" i="3" s="1"/>
  <c r="Y53" i="3" s="1"/>
  <c r="V61" i="3"/>
  <c r="V59" i="3"/>
  <c r="AE47" i="3"/>
  <c r="AE50" i="3" s="1"/>
  <c r="AE53" i="3" s="1"/>
  <c r="AE70" i="3"/>
  <c r="AE71" i="3" s="1"/>
  <c r="AK82" i="3" l="1"/>
  <c r="AK85" i="3" s="1"/>
  <c r="AL82" i="3"/>
  <c r="AL85" i="3" s="1"/>
  <c r="S82" i="3"/>
  <c r="S85" i="3" s="1"/>
  <c r="AJ115" i="3"/>
  <c r="V63" i="3"/>
  <c r="T63" i="3"/>
  <c r="X82" i="3"/>
  <c r="X85" i="3" s="1"/>
  <c r="AF63" i="3"/>
  <c r="AI82" i="3"/>
  <c r="AI85" i="3" s="1"/>
  <c r="W63" i="3"/>
  <c r="V82" i="3"/>
  <c r="V85" i="3" s="1"/>
  <c r="T82" i="3"/>
  <c r="AE115" i="3"/>
  <c r="X63" i="3"/>
  <c r="W82" i="3"/>
  <c r="W85" i="3" s="1"/>
  <c r="AD82" i="3"/>
  <c r="AA63" i="3"/>
  <c r="AH82" i="3"/>
  <c r="AH85" i="3" s="1"/>
  <c r="AD63" i="3"/>
  <c r="AC63" i="3"/>
  <c r="AG82" i="3"/>
  <c r="AG85" i="3" s="1"/>
  <c r="Y59" i="3"/>
  <c r="Y61" i="3"/>
  <c r="AA82" i="3" s="1"/>
  <c r="AA85" i="3" s="1"/>
  <c r="Y63" i="3" l="1"/>
  <c r="AC82" i="3"/>
  <c r="AC85" i="3" s="1"/>
  <c r="AE82" i="3"/>
  <c r="AE85" i="3" s="1"/>
  <c r="AD85" i="3"/>
  <c r="AJ82" i="3"/>
  <c r="AJ85" i="3" s="1"/>
  <c r="AB82" i="3"/>
  <c r="AB85" i="3" s="1"/>
  <c r="U82" i="3"/>
  <c r="U85" i="3" s="1"/>
  <c r="T85" i="3"/>
  <c r="Y82" i="3"/>
  <c r="Z82" i="3" l="1"/>
  <c r="Z85" i="3" s="1"/>
  <c r="Y85" i="3"/>
</calcChain>
</file>

<file path=xl/sharedStrings.xml><?xml version="1.0" encoding="utf-8"?>
<sst xmlns="http://schemas.openxmlformats.org/spreadsheetml/2006/main" count="211" uniqueCount="106">
  <si>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</si>
  <si>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</si>
  <si>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</si>
  <si>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</si>
  <si>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</si>
  <si>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</si>
  <si>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</si>
  <si>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</si>
  <si>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</si>
  <si>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</si>
  <si>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</si>
  <si>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</si>
  <si>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</si>
  <si>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</si>
  <si>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</si>
  <si>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</si>
  <si>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</si>
  <si>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</si>
  <si>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</si>
  <si>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</si>
  <si>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</si>
  <si>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</si>
  <si>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</si>
  <si>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</si>
  <si>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</si>
  <si>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</si>
  <si>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</si>
  <si>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</si>
  <si>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</si>
  <si>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</si>
  <si>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</si>
  <si>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</si>
  <si>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</si>
  <si>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</si>
  <si>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</si>
  <si>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</si>
  <si>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</si>
  <si>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</si>
  <si>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</si>
  <si>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</si>
  <si>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</si>
  <si>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</si>
  <si>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</si>
  <si>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</si>
  <si>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</si>
  <si>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</si>
  <si>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</si>
  <si>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</si>
  <si>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</si>
  <si>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</si>
  <si>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</si>
  <si>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</si>
  <si>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</si>
  <si>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</si>
  <si>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Other external costs</t>
  </si>
  <si>
    <t>Employee benefits expenses</t>
  </si>
  <si>
    <t>Net debt</t>
  </si>
  <si>
    <t>Non-current liabilities, interest bearing</t>
  </si>
  <si>
    <t>Current liabilities, interest bearing</t>
  </si>
  <si>
    <t>Total interest bearing liabilities</t>
  </si>
  <si>
    <t>- Less Cash and cash equivalents</t>
  </si>
  <si>
    <t>Net debt/Adjusted EBITDA R12M</t>
  </si>
  <si>
    <t>Adjusted EBITDA R12M (2)</t>
  </si>
  <si>
    <t>Net debt/Adjusted EBITDA R12M, (1) divided with (2),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</si>
  <si>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</si>
  <si>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</si>
  <si>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</si>
  <si>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</si>
  <si>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</si>
  <si>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</si>
  <si>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</si>
  <si>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</si>
  <si>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</si>
  <si>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</si>
  <si>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</si>
  <si>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Equity/assets ratio</t>
  </si>
  <si>
    <t>Total equity (1)</t>
  </si>
  <si>
    <t>Total assets (2)</t>
  </si>
  <si>
    <t>Equity/assets ratio, (1) divided with (2), %</t>
  </si>
  <si>
    <t>-</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</si>
  <si>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</si>
  <si>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</si>
  <si>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</si>
  <si>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</si>
  <si>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</si>
  <si>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</si>
  <si>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</si>
  <si>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</si>
  <si>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</si>
  <si>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</si>
  <si>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</si>
  <si>
    <t>Cost for Long-term Incentive Programs (LTIP)</t>
  </si>
  <si>
    <t>Operational currency gains/losses</t>
  </si>
  <si>
    <t>Other adjustments</t>
  </si>
  <si>
    <t>Return on equity, (1) divided with (2), %</t>
  </si>
  <si>
    <t>- IFRS16 adjusted EBITDA R12</t>
  </si>
  <si>
    <t>Adjusted EBITDA R12M Proforma</t>
  </si>
  <si>
    <t>IFRS16 adjustments</t>
  </si>
  <si>
    <t>Total Net debt</t>
  </si>
  <si>
    <t>Net debt excl. IFRS16 adjustments (1)</t>
  </si>
  <si>
    <t>Net Debt excl. IFRS16 adjustments</t>
  </si>
  <si>
    <t>Work performed by the entity and capitalized</t>
  </si>
  <si>
    <t>Operating income</t>
  </si>
  <si>
    <t xml:space="preserve">Other operating costs </t>
  </si>
  <si>
    <t>Adjusted OPEX, total</t>
  </si>
  <si>
    <t>Adjusted OPEX, operating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</si>
</sst>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8">
    <font>
      <sz val="10"/>
      <name val="Arial"/>
    </font>
    <font>
      <sz val="11"/>
      <color theme="1"/>
      <name val="Calibri"/>
      <family val="2"/>
      <scheme val="minor"/>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5">
    <xf numFmtId="0" fontId="0" fillId="0" borderId="0"/>
    <xf numFmtId="9" fontId="7" fillId="0" borderId="0" applyFont="0" applyFill="0" applyBorder="0" applyAlignment="0" applyProtection="0"/>
    <xf numFmtId="0" fontId="6" fillId="0" borderId="0"/>
    <xf numFmtId="165" fontId="2" fillId="0" borderId="13" applyNumberFormat="0" applyFill="0" applyAlignment="0">
      <alignment vertical="center"/>
    </xf>
    <xf numFmtId="0" fontId="1" fillId="0" borderId="0"/>
  </cellStyleXfs>
  <cellXfs count="71">
    <xf numFmtId="0" fontId="0" fillId="0" borderId="0" xfId="0"/>
    <xf numFmtId="3" fontId="2" fillId="0" borderId="0" xfId="0" applyNumberFormat="1" applyFont="1"/>
    <xf numFmtId="0" fontId="2" fillId="0" borderId="0" xfId="0" applyFont="1"/>
    <xf numFmtId="3" fontId="3" fillId="0" borderId="0" xfId="0" applyNumberFormat="1" applyFont="1"/>
    <xf numFmtId="0" fontId="3" fillId="0" borderId="0" xfId="0" applyFont="1"/>
    <xf numFmtId="0" fontId="4" fillId="2" borderId="1" xfId="0" applyFont="1" applyFill="1" applyBorder="1"/>
    <xf numFmtId="3" fontId="5" fillId="2" borderId="2" xfId="0" applyNumberFormat="1" applyFont="1" applyFill="1" applyBorder="1"/>
    <xf numFmtId="0" fontId="5" fillId="2" borderId="2" xfId="0" applyFont="1" applyFill="1" applyBorder="1"/>
    <xf numFmtId="0" fontId="2" fillId="0" borderId="0" xfId="0" applyFont="1" applyAlignment="1">
      <alignment wrapText="1"/>
    </xf>
    <xf numFmtId="3" fontId="4" fillId="3" borderId="4" xfId="0" applyNumberFormat="1" applyFont="1" applyFill="1" applyBorder="1"/>
    <xf numFmtId="3" fontId="4" fillId="3" borderId="3" xfId="0" applyNumberFormat="1" applyFont="1" applyFill="1" applyBorder="1"/>
    <xf numFmtId="0" fontId="2" fillId="0" borderId="0" xfId="0" applyFont="1" applyAlignment="1">
      <alignment horizontal="right"/>
    </xf>
    <xf numFmtId="3" fontId="4" fillId="3" borderId="5" xfId="0" applyNumberFormat="1" applyFont="1" applyFill="1" applyBorder="1"/>
    <xf numFmtId="0" fontId="4" fillId="4" borderId="6" xfId="0" applyFont="1" applyFill="1" applyBorder="1" applyAlignment="1">
      <alignment horizontal="right"/>
    </xf>
    <xf numFmtId="164" fontId="2" fillId="0" borderId="0" xfId="0" applyNumberFormat="1" applyFont="1"/>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5" fontId="2" fillId="0" borderId="8" xfId="0" applyNumberFormat="1" applyFont="1" applyBorder="1"/>
    <xf numFmtId="0" fontId="2" fillId="0" borderId="1" xfId="2" quotePrefix="1" applyFont="1" applyBorder="1" applyProtection="1">
      <protection locked="0"/>
    </xf>
    <xf numFmtId="0" fontId="3" fillId="0" borderId="1" xfId="2" applyFont="1" applyBorder="1" applyProtection="1">
      <protection locked="0"/>
    </xf>
    <xf numFmtId="165" fontId="3" fillId="0" borderId="7" xfId="0" applyNumberFormat="1" applyFont="1" applyBorder="1"/>
    <xf numFmtId="165" fontId="3" fillId="5" borderId="8" xfId="0" applyNumberFormat="1" applyFont="1" applyFill="1" applyBorder="1"/>
    <xf numFmtId="166" fontId="3" fillId="0" borderId="7" xfId="1" applyNumberFormat="1" applyFont="1" applyBorder="1"/>
    <xf numFmtId="166" fontId="3" fillId="5" borderId="8" xfId="1" applyNumberFormat="1" applyFont="1" applyFill="1" applyBorder="1"/>
    <xf numFmtId="3" fontId="4" fillId="6" borderId="4" xfId="0" applyNumberFormat="1" applyFont="1" applyFill="1" applyBorder="1"/>
    <xf numFmtId="165" fontId="2" fillId="0" borderId="9" xfId="0" applyNumberFormat="1" applyFont="1" applyBorder="1"/>
    <xf numFmtId="165" fontId="2" fillId="5" borderId="9" xfId="0" applyNumberFormat="1" applyFont="1" applyFill="1" applyBorder="1"/>
    <xf numFmtId="166" fontId="3" fillId="0" borderId="8" xfId="1" applyNumberFormat="1" applyFont="1" applyFill="1" applyBorder="1"/>
    <xf numFmtId="165" fontId="2" fillId="0" borderId="7" xfId="0" applyNumberFormat="1" applyFont="1" applyBorder="1" applyAlignment="1">
      <alignment horizontal="right"/>
    </xf>
    <xf numFmtId="165" fontId="2" fillId="0" borderId="10" xfId="0" applyNumberFormat="1" applyFont="1" applyBorder="1" applyAlignment="1">
      <alignment horizontal="right"/>
    </xf>
    <xf numFmtId="165" fontId="2" fillId="0" borderId="10" xfId="0" applyNumberFormat="1" applyFont="1" applyBorder="1"/>
    <xf numFmtId="165" fontId="3" fillId="0" borderId="8" xfId="0" applyNumberFormat="1" applyFont="1" applyBorder="1"/>
    <xf numFmtId="3" fontId="4" fillId="4" borderId="4" xfId="0" applyNumberFormat="1" applyFont="1" applyFill="1" applyBorder="1"/>
    <xf numFmtId="165" fontId="2" fillId="5" borderId="7" xfId="0" applyNumberFormat="1" applyFont="1" applyFill="1" applyBorder="1"/>
    <xf numFmtId="165" fontId="2" fillId="0" borderId="11" xfId="0" applyNumberFormat="1" applyFont="1" applyBorder="1"/>
    <xf numFmtId="3" fontId="2" fillId="0" borderId="12" xfId="0" applyNumberFormat="1" applyFont="1" applyBorder="1"/>
    <xf numFmtId="3" fontId="2" fillId="5" borderId="12" xfId="0" applyNumberFormat="1" applyFont="1" applyFill="1" applyBorder="1"/>
    <xf numFmtId="4" fontId="3" fillId="0" borderId="8" xfId="0" applyNumberFormat="1" applyFont="1" applyBorder="1"/>
    <xf numFmtId="4" fontId="3" fillId="5" borderId="7" xfId="0" applyNumberFormat="1" applyFont="1" applyFill="1" applyBorder="1"/>
    <xf numFmtId="165" fontId="3" fillId="5" borderId="7" xfId="0" applyNumberFormat="1" applyFont="1" applyFill="1" applyBorder="1"/>
    <xf numFmtId="165" fontId="2" fillId="5" borderId="7" xfId="0" applyNumberFormat="1" applyFont="1" applyFill="1" applyBorder="1" applyAlignment="1">
      <alignment horizontal="right"/>
    </xf>
    <xf numFmtId="166" fontId="3" fillId="0" borderId="8" xfId="1" applyNumberFormat="1" applyFont="1" applyBorder="1"/>
    <xf numFmtId="3" fontId="4" fillId="2" borderId="4" xfId="0" applyNumberFormat="1" applyFont="1" applyFill="1" applyBorder="1"/>
    <xf numFmtId="165" fontId="3" fillId="0" borderId="10" xfId="0" applyNumberFormat="1" applyFont="1" applyBorder="1"/>
    <xf numFmtId="165" fontId="3" fillId="5" borderId="10" xfId="0" applyNumberFormat="1" applyFont="1" applyFill="1" applyBorder="1"/>
    <xf numFmtId="165" fontId="2" fillId="5" borderId="10" xfId="0" applyNumberFormat="1" applyFont="1" applyFill="1" applyBorder="1"/>
    <xf numFmtId="164" fontId="3" fillId="0" borderId="0" xfId="0" applyNumberFormat="1" applyFont="1"/>
    <xf numFmtId="166" fontId="3" fillId="5" borderId="7" xfId="1" applyNumberFormat="1" applyFont="1" applyFill="1" applyBorder="1"/>
    <xf numFmtId="2" fontId="2" fillId="5" borderId="8" xfId="1" applyNumberFormat="1" applyFont="1" applyFill="1" applyBorder="1"/>
    <xf numFmtId="3" fontId="2" fillId="0" borderId="12" xfId="0" applyNumberFormat="1" applyFont="1" applyBorder="1" applyAlignment="1">
      <alignment horizontal="right"/>
    </xf>
    <xf numFmtId="9" fontId="3" fillId="0" borderId="8" xfId="1" applyFont="1" applyBorder="1"/>
    <xf numFmtId="9" fontId="3" fillId="5" borderId="8" xfId="1" applyFont="1" applyFill="1" applyBorder="1"/>
    <xf numFmtId="167" fontId="3" fillId="5" borderId="8" xfId="1" applyNumberFormat="1" applyFont="1" applyFill="1" applyBorder="1"/>
    <xf numFmtId="0" fontId="2" fillId="0" borderId="0" xfId="1" applyNumberFormat="1" applyFont="1"/>
    <xf numFmtId="0" fontId="3" fillId="4" borderId="6" xfId="0" applyFont="1" applyFill="1" applyBorder="1" applyAlignment="1">
      <alignment horizontal="right"/>
    </xf>
    <xf numFmtId="4" fontId="3" fillId="5" borderId="12" xfId="0" applyNumberFormat="1" applyFont="1" applyFill="1" applyBorder="1"/>
    <xf numFmtId="4" fontId="3" fillId="5" borderId="8" xfId="0" applyNumberFormat="1" applyFont="1" applyFill="1" applyBorder="1"/>
    <xf numFmtId="166" fontId="2" fillId="0" borderId="0" xfId="1" applyNumberFormat="1" applyFont="1"/>
    <xf numFmtId="3" fontId="2" fillId="5" borderId="8" xfId="0" applyNumberFormat="1" applyFont="1" applyFill="1" applyBorder="1"/>
    <xf numFmtId="165" fontId="2" fillId="0" borderId="0" xfId="0" applyNumberFormat="1" applyFont="1" applyAlignment="1">
      <alignment wrapText="1"/>
    </xf>
    <xf numFmtId="165" fontId="2" fillId="5" borderId="8" xfId="0" applyNumberFormat="1" applyFont="1" applyFill="1" applyBorder="1" applyAlignment="1">
      <alignment horizontal="right"/>
    </xf>
    <xf numFmtId="165" fontId="2" fillId="5" borderId="8" xfId="1" applyNumberFormat="1" applyFont="1" applyFill="1" applyBorder="1"/>
    <xf numFmtId="4" fontId="2" fillId="5" borderId="8" xfId="0" applyNumberFormat="1" applyFont="1" applyFill="1" applyBorder="1"/>
    <xf numFmtId="165" fontId="3" fillId="5" borderId="9" xfId="0" applyNumberFormat="1" applyFont="1" applyFill="1" applyBorder="1"/>
    <xf numFmtId="165" fontId="5" fillId="0" borderId="9" xfId="0" applyNumberFormat="1" applyFont="1" applyBorder="1"/>
    <xf numFmtId="165" fontId="5" fillId="0" borderId="8" xfId="0" applyNumberFormat="1" applyFont="1" applyBorder="1"/>
    <xf numFmtId="165" fontId="5" fillId="5" borderId="8" xfId="0" applyNumberFormat="1" applyFont="1" applyFill="1" applyBorder="1"/>
    <xf numFmtId="0" fontId="4" fillId="4" borderId="3" xfId="0" applyFont="1" applyFill="1" applyBorder="1" applyAlignment="1">
      <alignment horizontal="center"/>
    </xf>
    <xf numFmtId="0" fontId="2" fillId="0" borderId="3" xfId="0" applyFont="1" applyBorder="1" applyAlignment="1">
      <alignment horizontal="left" wrapText="1"/>
    </xf>
    <xf numFmtId="1" fontId="4" fillId="4" borderId="3" xfId="0" applyNumberFormat="1" applyFont="1" applyFill="1" applyBorder="1" applyAlignment="1">
      <alignment horizontal="center"/>
    </xf>
  </cellXfs>
  <cellStyles count="5">
    <cellStyle name="Normal" xfId="0" builtinId="0"/>
    <cellStyle name="Normal 2" xfId="4" xr:uid="{30B6C95B-D19E-4D77-A8EF-5D0931974CCA}"/>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965459</xdr:colOff>
      <xdr:row>3</xdr:row>
      <xdr:rowOff>2478</xdr:rowOff>
    </xdr:to>
    <xdr:pic>
      <xdr:nvPicPr>
        <xdr:cNvPr id="2" name="Picture 1">
          <a:extLst>
            <a:ext uri="{FF2B5EF4-FFF2-40B4-BE49-F238E27FC236}">
              <a16:creationId xmlns:a16="http://schemas.microsoft.com/office/drawing/2014/main" id="{B420BC0A-BFE4-4F7F-AAF7-F5870EC542D1}"/>
            </a:ext>
          </a:extLst>
        </xdr:cNvPr>
        <xdr:cNvPicPr>
          <a:picLocks noChangeAspect="1"/>
        </xdr:cNvPicPr>
      </xdr:nvPicPr>
      <xdr:blipFill>
        <a:blip xmlns:r="http://schemas.openxmlformats.org/officeDocument/2006/relationships" r:embed="rId1"/>
        <a:stretch>
          <a:fillRect/>
        </a:stretch>
      </xdr:blipFill>
      <xdr:spPr>
        <a:xfrm>
          <a:off x="65098" y="0"/>
          <a:ext cx="89083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B50DE-AA71-40FC-B619-0FE42B4C9BC9}">
  <dimension ref="A1:AU123"/>
  <sheetViews>
    <sheetView showGridLines="0" tabSelected="1" zoomScaleNormal="100" zoomScaleSheetLayoutView="144" workbookViewId="0">
      <pane xSplit="1" ySplit="8" topLeftCell="P48" activePane="bottomRight" state="frozen"/>
      <selection pane="topRight" activeCell="I1" sqref="I1"/>
      <selection pane="bottomLeft" activeCell="A10" sqref="A10"/>
      <selection pane="bottomRight" activeCell="Z1" sqref="Z1:Z1048576"/>
    </sheetView>
  </sheetViews>
  <sheetFormatPr defaultColWidth="9.26953125" defaultRowHeight="13.15" customHeight="1" outlineLevelCol="1"/>
  <cols>
    <col min="1" max="1" width="48.7265625" style="1" bestFit="1" customWidth="1"/>
    <col min="2" max="2" width="8.26953125" style="1" customWidth="1"/>
    <col min="3" max="3" width="8.26953125" style="2" customWidth="1"/>
    <col min="4" max="4" width="8.26953125" style="1" customWidth="1"/>
    <col min="5" max="6" width="8.26953125" style="2" customWidth="1"/>
    <col min="7" max="10" width="8.26953125" style="1" customWidth="1"/>
    <col min="11" max="11" width="8.7265625" style="2" bestFit="1" customWidth="1"/>
    <col min="12" max="25" width="10.453125" style="1" customWidth="1"/>
    <col min="26" max="26" width="9.453125" style="1" bestFit="1" customWidth="1"/>
    <col min="27" max="27" width="10.453125" style="1" customWidth="1"/>
    <col min="28" max="28" width="12.54296875" style="1" customWidth="1"/>
    <col min="29" max="30" width="10.453125" style="1" customWidth="1"/>
    <col min="31" max="31" width="11.26953125" style="1" customWidth="1"/>
    <col min="32" max="35" width="10.81640625" style="2" customWidth="1"/>
    <col min="36" max="37" width="13" style="2" customWidth="1"/>
    <col min="38" max="40" width="13" style="2" hidden="1" customWidth="1" outlineLevel="1"/>
    <col min="41" max="41" width="11.54296875" style="2" hidden="1" customWidth="1" outlineLevel="1" collapsed="1"/>
    <col min="42" max="42" width="9.26953125" style="2" collapsed="1"/>
    <col min="43" max="16384" width="9.26953125" style="2"/>
  </cols>
  <sheetData>
    <row r="1" spans="1:47" ht="7.5" customHeight="1"/>
    <row r="2" spans="1:47" ht="12" customHeight="1">
      <c r="B2" s="3"/>
      <c r="C2" s="3"/>
      <c r="D2" s="3"/>
      <c r="E2" s="4"/>
      <c r="F2" s="3"/>
      <c r="K2" s="3"/>
    </row>
    <row r="3" spans="1:47" ht="10.5" customHeight="1">
      <c r="C3" s="1"/>
      <c r="F3" s="1"/>
      <c r="K3" s="1"/>
    </row>
    <row r="4" spans="1:47" ht="13.4" customHeight="1">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c r="AF4" s="6"/>
      <c r="AG4" s="6"/>
      <c r="AH4" s="6"/>
      <c r="AI4" s="6"/>
      <c r="AJ4" s="6"/>
    </row>
    <row r="5" spans="1:47" ht="42" customHeight="1">
      <c r="A5" s="69" t="s">
        <v>1</v>
      </c>
      <c r="B5" s="69"/>
      <c r="C5" s="69"/>
      <c r="D5" s="69"/>
      <c r="E5" s="69"/>
      <c r="F5" s="69"/>
      <c r="G5" s="69"/>
      <c r="H5" s="69"/>
      <c r="I5" s="69"/>
      <c r="J5" s="69"/>
      <c r="K5" s="69"/>
      <c r="L5" s="69"/>
      <c r="M5" s="69"/>
      <c r="N5" s="69"/>
      <c r="O5" s="69"/>
      <c r="P5" s="69"/>
      <c r="Q5" s="69"/>
      <c r="R5" s="69"/>
      <c r="S5" s="69"/>
      <c r="T5" s="69"/>
      <c r="U5" s="69"/>
      <c r="V5" s="2"/>
      <c r="W5" s="2"/>
      <c r="X5" s="2"/>
      <c r="Y5" s="2"/>
      <c r="Z5" s="2"/>
      <c r="AA5" s="2"/>
      <c r="AB5" s="2"/>
      <c r="AC5" s="2"/>
      <c r="AD5" s="2"/>
      <c r="AE5" s="2"/>
    </row>
    <row r="6" spans="1:47" ht="7.5" customHeight="1">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c r="A7" s="9"/>
      <c r="B7" s="70">
        <v>2017</v>
      </c>
      <c r="C7" s="70"/>
      <c r="D7" s="70"/>
      <c r="E7" s="70"/>
      <c r="F7" s="10"/>
      <c r="G7" s="70">
        <v>2018</v>
      </c>
      <c r="H7" s="70"/>
      <c r="I7" s="70"/>
      <c r="J7" s="70"/>
      <c r="K7" s="10"/>
      <c r="L7" s="70">
        <v>2019</v>
      </c>
      <c r="M7" s="70"/>
      <c r="N7" s="70"/>
      <c r="O7" s="70"/>
      <c r="P7" s="10"/>
      <c r="Q7" s="68">
        <v>2020</v>
      </c>
      <c r="R7" s="68"/>
      <c r="S7" s="68"/>
      <c r="T7" s="68"/>
      <c r="U7" s="10"/>
      <c r="V7" s="68">
        <v>2021</v>
      </c>
      <c r="W7" s="68"/>
      <c r="X7" s="68"/>
      <c r="Y7" s="68"/>
      <c r="Z7" s="10"/>
      <c r="AA7" s="68">
        <v>2022</v>
      </c>
      <c r="AB7" s="68"/>
      <c r="AC7" s="68"/>
      <c r="AD7" s="68"/>
      <c r="AE7" s="10"/>
      <c r="AF7" s="68">
        <v>2023</v>
      </c>
      <c r="AG7" s="68"/>
      <c r="AH7" s="68"/>
      <c r="AI7" s="68"/>
      <c r="AJ7" s="10"/>
      <c r="AK7" s="68">
        <v>2024</v>
      </c>
      <c r="AL7" s="68"/>
      <c r="AM7" s="68"/>
      <c r="AN7" s="68"/>
      <c r="AO7" s="10"/>
      <c r="AP7" s="11"/>
      <c r="AQ7" s="11"/>
      <c r="AR7" s="11"/>
      <c r="AS7" s="11"/>
      <c r="AT7" s="11"/>
    </row>
    <row r="8" spans="1:47" ht="13.4" customHeight="1">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3" t="s">
        <v>3</v>
      </c>
      <c r="AG8" s="13" t="s">
        <v>4</v>
      </c>
      <c r="AH8" s="13" t="s">
        <v>5</v>
      </c>
      <c r="AI8" s="13" t="s">
        <v>6</v>
      </c>
      <c r="AJ8" s="13">
        <v>2023</v>
      </c>
      <c r="AK8" s="13" t="s">
        <v>3</v>
      </c>
      <c r="AL8" s="13" t="s">
        <v>4</v>
      </c>
      <c r="AM8" s="13" t="s">
        <v>5</v>
      </c>
      <c r="AN8" s="13" t="s">
        <v>6</v>
      </c>
      <c r="AO8" s="13">
        <v>2024</v>
      </c>
      <c r="AP8" s="11"/>
      <c r="AQ8" s="11"/>
      <c r="AR8" s="11"/>
      <c r="AS8" s="11"/>
      <c r="AT8" s="11"/>
    </row>
    <row r="9" spans="1:47" ht="13.4" customHeight="1">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4"/>
      <c r="AQ9" s="14"/>
      <c r="AR9" s="14"/>
      <c r="AS9" s="14"/>
      <c r="AT9" s="14"/>
      <c r="AU9" s="14"/>
    </row>
    <row r="10" spans="1:47" ht="13.4" customHeight="1">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v>7361.2</v>
      </c>
      <c r="AE10" s="17">
        <f>+AA10+AB10+AC10+AD10</f>
        <v>27721.8182850874</v>
      </c>
      <c r="AF10" s="18">
        <v>6927.3</v>
      </c>
      <c r="AG10" s="16">
        <v>7020.6</v>
      </c>
      <c r="AH10" s="16">
        <v>7265.1</v>
      </c>
      <c r="AI10" s="18">
        <v>7532.3</v>
      </c>
      <c r="AJ10" s="17">
        <f>+AF10+AG10+AH10+AI10</f>
        <v>28745.3</v>
      </c>
      <c r="AK10" s="18">
        <v>6792.09</v>
      </c>
      <c r="AL10" s="16"/>
      <c r="AM10" s="16"/>
      <c r="AN10" s="18"/>
      <c r="AO10" s="17">
        <f>+AK10+AL10+AM10+AN10</f>
        <v>6792.09</v>
      </c>
      <c r="AP10" s="14"/>
      <c r="AQ10" s="14"/>
      <c r="AR10" s="14"/>
      <c r="AS10" s="14"/>
      <c r="AT10" s="14"/>
      <c r="AU10" s="14"/>
    </row>
    <row r="11" spans="1:47" ht="13.4" customHeight="1">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v>-4834.8999999999996</v>
      </c>
      <c r="AD11" s="18">
        <v>-4945.3</v>
      </c>
      <c r="AE11" s="17">
        <f t="shared" ref="AE11" si="1">+AA11+AB11+AC11+AD11</f>
        <v>-18911.7095578685</v>
      </c>
      <c r="AF11" s="18">
        <v>-4667.1000000000004</v>
      </c>
      <c r="AG11" s="16">
        <v>-4698.6000000000004</v>
      </c>
      <c r="AH11" s="16">
        <v>-4831.8</v>
      </c>
      <c r="AI11" s="18">
        <v>-5006.01</v>
      </c>
      <c r="AJ11" s="17">
        <f t="shared" ref="AJ11" si="2">+AF11+AG11+AH11+AI11</f>
        <v>-19203.510000000002</v>
      </c>
      <c r="AK11" s="18">
        <v>-4480.41</v>
      </c>
      <c r="AL11" s="16"/>
      <c r="AM11" s="16"/>
      <c r="AN11" s="18"/>
      <c r="AO11" s="17">
        <f t="shared" ref="AO11" si="3">+AK11+AL11+AM11+AN11</f>
        <v>-4480.41</v>
      </c>
      <c r="AP11" s="14"/>
      <c r="AQ11" s="14"/>
      <c r="AR11" s="14"/>
      <c r="AS11" s="14"/>
      <c r="AT11" s="14"/>
      <c r="AU11" s="14"/>
    </row>
    <row r="12" spans="1:47" ht="13.4" customHeight="1">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4">SUM(T10:T11)</f>
        <v>795.69999999999982</v>
      </c>
      <c r="U12" s="40">
        <f t="shared" si="4"/>
        <v>2183.3000000000002</v>
      </c>
      <c r="V12" s="21">
        <f t="shared" si="4"/>
        <v>820</v>
      </c>
      <c r="W12" s="21">
        <f t="shared" si="4"/>
        <v>869.33863297339985</v>
      </c>
      <c r="X12" s="21">
        <f t="shared" si="4"/>
        <v>895.55567553410037</v>
      </c>
      <c r="Y12" s="21">
        <f t="shared" si="4"/>
        <v>1347.9419999999996</v>
      </c>
      <c r="Z12" s="40">
        <f t="shared" si="4"/>
        <v>3932.8363085075016</v>
      </c>
      <c r="AA12" s="21">
        <f>SUM(AA10:AA11)</f>
        <v>2096.0673426977</v>
      </c>
      <c r="AB12" s="21">
        <f t="shared" ref="AB12:AJ12" si="5">SUM(AB10:AB11)</f>
        <v>1936.7413845211995</v>
      </c>
      <c r="AC12" s="21">
        <f t="shared" si="5"/>
        <v>2361.4000000000005</v>
      </c>
      <c r="AD12" s="21">
        <f t="shared" si="5"/>
        <v>2415.8999999999996</v>
      </c>
      <c r="AE12" s="40">
        <f t="shared" si="5"/>
        <v>8810.1087272188997</v>
      </c>
      <c r="AF12" s="21">
        <f t="shared" si="5"/>
        <v>2260.1999999999998</v>
      </c>
      <c r="AG12" s="21">
        <f t="shared" si="5"/>
        <v>2322</v>
      </c>
      <c r="AH12" s="21">
        <f t="shared" si="5"/>
        <v>2433.3000000000002</v>
      </c>
      <c r="AI12" s="21">
        <f t="shared" si="5"/>
        <v>2526.29</v>
      </c>
      <c r="AJ12" s="40">
        <f t="shared" si="5"/>
        <v>9541.7899999999972</v>
      </c>
      <c r="AK12" s="21">
        <f t="shared" ref="AK12:AO12" si="6">SUM(AK10:AK11)</f>
        <v>2311.6800000000003</v>
      </c>
      <c r="AL12" s="21">
        <f t="shared" si="6"/>
        <v>0</v>
      </c>
      <c r="AM12" s="21">
        <f t="shared" si="6"/>
        <v>0</v>
      </c>
      <c r="AN12" s="21">
        <f t="shared" si="6"/>
        <v>0</v>
      </c>
      <c r="AO12" s="40">
        <f t="shared" si="6"/>
        <v>2311.6800000000003</v>
      </c>
      <c r="AP12" s="14"/>
      <c r="AQ12" s="14"/>
      <c r="AR12" s="14"/>
      <c r="AS12" s="14"/>
      <c r="AT12" s="14"/>
      <c r="AU12" s="14"/>
    </row>
    <row r="13" spans="1:47" ht="13.4" customHeight="1">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AI13" si="7">T12/T10</f>
        <v>0.26527754625770955</v>
      </c>
      <c r="U13" s="48">
        <f t="shared" si="7"/>
        <v>0.27211995064375011</v>
      </c>
      <c r="V13" s="23">
        <f t="shared" si="7"/>
        <v>0.24478342637093645</v>
      </c>
      <c r="W13" s="23">
        <f t="shared" si="7"/>
        <v>0.2360935521130324</v>
      </c>
      <c r="X13" s="23">
        <f t="shared" si="7"/>
        <v>0.22742872578895321</v>
      </c>
      <c r="Y13" s="23">
        <f t="shared" si="7"/>
        <v>0.25884881445790436</v>
      </c>
      <c r="Z13" s="48">
        <f t="shared" si="7"/>
        <v>0.2431087795208266</v>
      </c>
      <c r="AA13" s="23">
        <f t="shared" si="7"/>
        <v>0.32001930115675753</v>
      </c>
      <c r="AB13" s="23">
        <f t="shared" si="7"/>
        <v>0.29280225804098559</v>
      </c>
      <c r="AC13" s="23">
        <f t="shared" si="7"/>
        <v>0.3281408501591096</v>
      </c>
      <c r="AD13" s="23">
        <f t="shared" si="7"/>
        <v>0.32819377275444217</v>
      </c>
      <c r="AE13" s="48">
        <f t="shared" si="7"/>
        <v>0.31780414389189565</v>
      </c>
      <c r="AF13" s="23">
        <f t="shared" si="7"/>
        <v>0.32627430600666923</v>
      </c>
      <c r="AG13" s="23">
        <f t="shared" si="7"/>
        <v>0.3307409623109136</v>
      </c>
      <c r="AH13" s="23">
        <f t="shared" si="7"/>
        <v>0.33493000784572824</v>
      </c>
      <c r="AI13" s="23">
        <f t="shared" si="7"/>
        <v>0.33539423549247904</v>
      </c>
      <c r="AJ13" s="48">
        <f>AJ12/AJ10</f>
        <v>0.33194261322720575</v>
      </c>
      <c r="AK13" s="23">
        <f t="shared" ref="AK13:AN13" si="8">AK12/AK10</f>
        <v>0.34034884696757556</v>
      </c>
      <c r="AL13" s="23" t="e">
        <f t="shared" si="8"/>
        <v>#DIV/0!</v>
      </c>
      <c r="AM13" s="23" t="e">
        <f t="shared" si="8"/>
        <v>#DIV/0!</v>
      </c>
      <c r="AN13" s="23" t="e">
        <f t="shared" si="8"/>
        <v>#DIV/0!</v>
      </c>
      <c r="AO13" s="48">
        <f>AO12/AO10</f>
        <v>0.34034884696757556</v>
      </c>
      <c r="AP13" s="14"/>
      <c r="AQ13" s="14"/>
      <c r="AR13" s="14"/>
      <c r="AS13" s="14"/>
      <c r="AT13" s="14"/>
      <c r="AU13" s="14"/>
    </row>
    <row r="14" spans="1:47" ht="13.4" customHeight="1">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3"/>
      <c r="AG14" s="13"/>
      <c r="AH14" s="13"/>
      <c r="AI14" s="13"/>
      <c r="AJ14" s="13"/>
      <c r="AK14" s="13"/>
      <c r="AL14" s="13"/>
      <c r="AM14" s="13"/>
      <c r="AN14" s="13"/>
      <c r="AO14" s="13"/>
      <c r="AP14" s="14"/>
      <c r="AQ14" s="14"/>
      <c r="AR14" s="14"/>
      <c r="AS14" s="14"/>
      <c r="AT14" s="14"/>
    </row>
    <row r="15" spans="1:47" ht="13.4" customHeight="1">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9">Q12</f>
        <v>446.69422900000018</v>
      </c>
      <c r="R15" s="18">
        <f t="shared" si="9"/>
        <v>460.28922499999999</v>
      </c>
      <c r="S15" s="18">
        <f t="shared" si="9"/>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2415.8999999999996</v>
      </c>
      <c r="AE15" s="49">
        <f>AE12</f>
        <v>8810.1087272188997</v>
      </c>
      <c r="AF15" s="18">
        <f>+AF12</f>
        <v>2260.1999999999998</v>
      </c>
      <c r="AG15" s="18">
        <f>+AG12</f>
        <v>2322</v>
      </c>
      <c r="AH15" s="18">
        <f>+AH12</f>
        <v>2433.3000000000002</v>
      </c>
      <c r="AI15" s="18">
        <f>+AI12</f>
        <v>2526.29</v>
      </c>
      <c r="AJ15" s="49">
        <f>AJ12</f>
        <v>9541.7899999999972</v>
      </c>
      <c r="AK15" s="18">
        <f>+AK12</f>
        <v>2311.6800000000003</v>
      </c>
      <c r="AL15" s="18">
        <f>+AL12</f>
        <v>0</v>
      </c>
      <c r="AM15" s="18">
        <f>+AM12</f>
        <v>0</v>
      </c>
      <c r="AN15" s="18">
        <f>+AN12</f>
        <v>0</v>
      </c>
      <c r="AO15" s="49">
        <f>AO12</f>
        <v>2311.6800000000003</v>
      </c>
      <c r="AP15" s="14"/>
      <c r="AQ15" s="14"/>
      <c r="AR15" s="14"/>
      <c r="AS15" s="14"/>
      <c r="AT15" s="14"/>
    </row>
    <row r="16" spans="1:47" ht="13.4" customHeight="1">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10">+L12</f>
        <v>289.56422100000009</v>
      </c>
      <c r="R16" s="18">
        <f t="shared" si="10"/>
        <v>321.02483199999995</v>
      </c>
      <c r="S16" s="18">
        <f t="shared" si="10"/>
        <v>343.57169700000009</v>
      </c>
      <c r="T16" s="18">
        <f t="shared" si="10"/>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8">
        <f>+AA12</f>
        <v>2096.0673426977</v>
      </c>
      <c r="AG16" s="18">
        <f>+AB12</f>
        <v>1936.7413845211995</v>
      </c>
      <c r="AH16" s="18">
        <f>+AC12</f>
        <v>2361.4000000000005</v>
      </c>
      <c r="AI16" s="18">
        <f>+AD12</f>
        <v>2415.8999999999996</v>
      </c>
      <c r="AJ16" s="17">
        <f>AE12</f>
        <v>8810.1087272188997</v>
      </c>
      <c r="AK16" s="18">
        <f>+AF12</f>
        <v>2260.1999999999998</v>
      </c>
      <c r="AL16" s="18">
        <f>+AG12</f>
        <v>2322</v>
      </c>
      <c r="AM16" s="18">
        <f>+AH12</f>
        <v>2433.3000000000002</v>
      </c>
      <c r="AN16" s="18">
        <f>+AI12</f>
        <v>2526.29</v>
      </c>
      <c r="AO16" s="17">
        <f>AJ12</f>
        <v>9541.7899999999972</v>
      </c>
      <c r="AP16" s="14"/>
      <c r="AQ16" s="14"/>
      <c r="AR16" s="14"/>
      <c r="AS16" s="14"/>
      <c r="AT16" s="14"/>
    </row>
    <row r="17" spans="1:47" ht="13.4" customHeight="1">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11">T15-T16</f>
        <v>355.75740499999984</v>
      </c>
      <c r="U17" s="17">
        <f t="shared" si="11"/>
        <v>789.19665500000019</v>
      </c>
      <c r="V17" s="18">
        <f t="shared" si="11"/>
        <v>373.30577099999982</v>
      </c>
      <c r="W17" s="18">
        <f t="shared" si="11"/>
        <v>409.04940797339987</v>
      </c>
      <c r="X17" s="18">
        <f t="shared" si="11"/>
        <v>414.93983953410043</v>
      </c>
      <c r="Y17" s="18">
        <f t="shared" si="11"/>
        <v>552.24199999999973</v>
      </c>
      <c r="Z17" s="17">
        <f t="shared" si="11"/>
        <v>1749.5363085075014</v>
      </c>
      <c r="AA17" s="18">
        <f>AA15-AA16</f>
        <v>1276.0673426977</v>
      </c>
      <c r="AB17" s="18">
        <f t="shared" ref="AB17:AE17" si="12">AB15-AB16</f>
        <v>1067.4027515477997</v>
      </c>
      <c r="AC17" s="18">
        <f t="shared" si="12"/>
        <v>1465.8443244659002</v>
      </c>
      <c r="AD17" s="18">
        <f>AD15-AD16</f>
        <v>1067.9580000000001</v>
      </c>
      <c r="AE17" s="17">
        <f t="shared" si="12"/>
        <v>4877.2724187113981</v>
      </c>
      <c r="AF17" s="18">
        <f>AF15-AF16</f>
        <v>164.13265730229978</v>
      </c>
      <c r="AG17" s="18">
        <f t="shared" ref="AG17:AH17" si="13">AG15-AG16</f>
        <v>385.25861547880049</v>
      </c>
      <c r="AH17" s="18">
        <f t="shared" si="13"/>
        <v>71.899999999999636</v>
      </c>
      <c r="AI17" s="18">
        <f>AI15-AI16</f>
        <v>110.39000000000033</v>
      </c>
      <c r="AJ17" s="17">
        <f>AJ15-AJ16</f>
        <v>731.6812727810975</v>
      </c>
      <c r="AK17" s="18">
        <f>AK15-AK16</f>
        <v>51.480000000000473</v>
      </c>
      <c r="AL17" s="18">
        <f t="shared" ref="AL17:AM17" si="14">AL15-AL16</f>
        <v>-2322</v>
      </c>
      <c r="AM17" s="18">
        <f t="shared" si="14"/>
        <v>-2433.3000000000002</v>
      </c>
      <c r="AN17" s="18">
        <f>AN15-AN16</f>
        <v>-2526.29</v>
      </c>
      <c r="AO17" s="17">
        <f>AO15-AO16</f>
        <v>-7230.1099999999969</v>
      </c>
      <c r="AP17" s="14"/>
      <c r="AQ17" s="14"/>
      <c r="AR17" s="14"/>
      <c r="AS17" s="14"/>
      <c r="AT17" s="14"/>
    </row>
    <row r="18" spans="1:47" ht="13.4" customHeight="1">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5">T17/T16</f>
        <v>0.80864505743073101</v>
      </c>
      <c r="U18" s="24">
        <f t="shared" si="15"/>
        <v>0.56609623513958374</v>
      </c>
      <c r="V18" s="28">
        <f t="shared" si="15"/>
        <v>0.83570762003285182</v>
      </c>
      <c r="W18" s="28">
        <f t="shared" si="15"/>
        <v>0.88867908644483229</v>
      </c>
      <c r="X18" s="28">
        <f t="shared" si="15"/>
        <v>0.86335032775345433</v>
      </c>
      <c r="Y18" s="28">
        <f>Y17/Y16</f>
        <v>0.69403292698253094</v>
      </c>
      <c r="Z18" s="24">
        <f>Z17/Z16</f>
        <v>0.80132657376792071</v>
      </c>
      <c r="AA18" s="28">
        <f t="shared" ref="AA18:AC18" si="16">AA17/AA16</f>
        <v>1.5561796862167074</v>
      </c>
      <c r="AB18" s="28">
        <f t="shared" si="16"/>
        <v>1.2278331033063157</v>
      </c>
      <c r="AC18" s="28">
        <f t="shared" si="16"/>
        <v>1.6367986541894064</v>
      </c>
      <c r="AD18" s="28">
        <f>AD17/AD16</f>
        <v>0.79228779873318023</v>
      </c>
      <c r="AE18" s="24">
        <f>AE17/AE16</f>
        <v>1.240141220259001</v>
      </c>
      <c r="AF18" s="28">
        <f t="shared" ref="AF18:AH18" si="17">AF17/AF16</f>
        <v>7.8305049632163171E-2</v>
      </c>
      <c r="AG18" s="28">
        <f t="shared" si="17"/>
        <v>0.19892104261201812</v>
      </c>
      <c r="AH18" s="28">
        <f t="shared" si="17"/>
        <v>3.0448039298720937E-2</v>
      </c>
      <c r="AI18" s="28">
        <f>AI17/AI16</f>
        <v>4.5693116436938755E-2</v>
      </c>
      <c r="AJ18" s="24">
        <f>AJ17/AJ16</f>
        <v>8.3050197839280068E-2</v>
      </c>
      <c r="AK18" s="28">
        <f t="shared" ref="AK18:AM18" si="18">AK17/AK16</f>
        <v>2.2776745420759435E-2</v>
      </c>
      <c r="AL18" s="28">
        <f t="shared" si="18"/>
        <v>-1</v>
      </c>
      <c r="AM18" s="28">
        <f t="shared" si="18"/>
        <v>-1</v>
      </c>
      <c r="AN18" s="28">
        <f>AN17/AN16</f>
        <v>-1</v>
      </c>
      <c r="AO18" s="24">
        <f>AO17/AO16</f>
        <v>-0.75773099177407999</v>
      </c>
      <c r="AP18" s="14"/>
      <c r="AQ18" s="14"/>
      <c r="AR18" s="14"/>
      <c r="AS18" s="14"/>
      <c r="AT18" s="14"/>
    </row>
    <row r="19" spans="1:47" ht="13.4" customHeight="1">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3"/>
      <c r="AG19" s="13"/>
      <c r="AH19" s="13"/>
      <c r="AI19" s="13"/>
      <c r="AJ19" s="13"/>
      <c r="AK19" s="13"/>
      <c r="AL19" s="13"/>
      <c r="AM19" s="13"/>
      <c r="AN19" s="13"/>
      <c r="AO19" s="13"/>
      <c r="AP19" s="14"/>
      <c r="AQ19" s="14"/>
      <c r="AR19" s="14"/>
      <c r="AS19" s="14"/>
      <c r="AT19" s="14"/>
      <c r="AU19" s="14"/>
    </row>
    <row r="20" spans="1:47" ht="13.4" customHeight="1">
      <c r="A20" s="19" t="s">
        <v>18</v>
      </c>
      <c r="B20" s="29" t="s">
        <v>79</v>
      </c>
      <c r="C20" s="29" t="s">
        <v>79</v>
      </c>
      <c r="D20" s="29">
        <v>0.14299999999999999</v>
      </c>
      <c r="E20" s="29">
        <v>14.926648</v>
      </c>
      <c r="F20" s="17">
        <v>15.069568</v>
      </c>
      <c r="G20" s="29" t="s">
        <v>79</v>
      </c>
      <c r="H20" s="29" t="s">
        <v>79</v>
      </c>
      <c r="I20" s="29" t="s">
        <v>79</v>
      </c>
      <c r="J20" s="16">
        <v>42.017747999999997</v>
      </c>
      <c r="K20" s="17">
        <v>42.017747999999997</v>
      </c>
      <c r="L20" s="29" t="s">
        <v>79</v>
      </c>
      <c r="M20" s="29" t="s">
        <v>79</v>
      </c>
      <c r="N20" s="29" t="s">
        <v>79</v>
      </c>
      <c r="O20" s="29" t="s">
        <v>79</v>
      </c>
      <c r="P20" s="17">
        <f t="shared" ref="P20:P24" si="19">SUM(L20:O20)</f>
        <v>0</v>
      </c>
      <c r="Q20" s="16">
        <v>1.1E-5</v>
      </c>
      <c r="R20" s="16">
        <v>3.5286770000000001</v>
      </c>
      <c r="S20" s="16">
        <v>61.00461</v>
      </c>
      <c r="T20" s="16">
        <v>-0.2</v>
      </c>
      <c r="U20" s="17">
        <f>SUM(Q20:T20)</f>
        <v>64.333297999999999</v>
      </c>
      <c r="V20" s="16">
        <v>0.1</v>
      </c>
      <c r="W20" s="16">
        <v>8.97718604E-2</v>
      </c>
      <c r="X20" s="29" t="s">
        <v>79</v>
      </c>
      <c r="Y20" s="29" t="s">
        <v>79</v>
      </c>
      <c r="Z20" s="17">
        <f>SUM(V20:Y20)</f>
        <v>0.18977186039999999</v>
      </c>
      <c r="AA20" s="29" t="s">
        <v>79</v>
      </c>
      <c r="AB20" s="29" t="s">
        <v>79</v>
      </c>
      <c r="AC20" s="29" t="s">
        <v>79</v>
      </c>
      <c r="AD20" s="29">
        <v>0</v>
      </c>
      <c r="AE20" s="63">
        <f>SUM(AA20:AD20)</f>
        <v>0</v>
      </c>
      <c r="AF20" s="29">
        <v>-18.3</v>
      </c>
      <c r="AG20" s="29">
        <v>0</v>
      </c>
      <c r="AH20" s="29">
        <v>-8.52</v>
      </c>
      <c r="AI20" s="29">
        <v>0</v>
      </c>
      <c r="AJ20" s="63">
        <f>SUM(AF20:AI20)</f>
        <v>-26.82</v>
      </c>
      <c r="AK20" s="29">
        <v>0</v>
      </c>
      <c r="AL20" s="29"/>
      <c r="AM20" s="29"/>
      <c r="AN20" s="29"/>
      <c r="AO20" s="63">
        <f>SUM(AK20:AN20)</f>
        <v>0</v>
      </c>
      <c r="AP20" s="14"/>
      <c r="AQ20" s="14"/>
      <c r="AR20" s="14"/>
      <c r="AS20" s="14"/>
      <c r="AT20" s="14"/>
      <c r="AU20" s="14"/>
    </row>
    <row r="21" spans="1:47" ht="13.4" customHeight="1">
      <c r="A21" s="19" t="s">
        <v>19</v>
      </c>
      <c r="B21" s="29" t="s">
        <v>79</v>
      </c>
      <c r="C21" s="29">
        <v>-15.094957000000001</v>
      </c>
      <c r="D21" s="29" t="s">
        <v>79</v>
      </c>
      <c r="E21" s="29" t="s">
        <v>79</v>
      </c>
      <c r="F21" s="17">
        <v>-15.048095</v>
      </c>
      <c r="G21" s="29" t="s">
        <v>79</v>
      </c>
      <c r="H21" s="29" t="s">
        <v>79</v>
      </c>
      <c r="I21" s="16">
        <v>8.8697350000000004</v>
      </c>
      <c r="J21" s="16">
        <v>1.4407E-2</v>
      </c>
      <c r="K21" s="17">
        <v>8.8841420000000006</v>
      </c>
      <c r="L21" s="29" t="s">
        <v>79</v>
      </c>
      <c r="M21" s="29" t="s">
        <v>79</v>
      </c>
      <c r="N21" s="16">
        <v>2.2629999999999998E-3</v>
      </c>
      <c r="O21" s="16">
        <v>-2.2629999999999998E-3</v>
      </c>
      <c r="P21" s="17">
        <f t="shared" si="19"/>
        <v>0</v>
      </c>
      <c r="Q21" s="29" t="s">
        <v>79</v>
      </c>
      <c r="R21" s="29" t="s">
        <v>79</v>
      </c>
      <c r="S21" s="29" t="s">
        <v>79</v>
      </c>
      <c r="T21" s="29" t="s">
        <v>79</v>
      </c>
      <c r="U21" s="17">
        <f t="shared" ref="U21:U26" si="20">SUM(Q21:T21)</f>
        <v>0</v>
      </c>
      <c r="V21" s="16">
        <v>0</v>
      </c>
      <c r="W21" s="29" t="s">
        <v>79</v>
      </c>
      <c r="X21" s="29" t="s">
        <v>79</v>
      </c>
      <c r="Y21" s="29" t="s">
        <v>79</v>
      </c>
      <c r="Z21" s="17">
        <f t="shared" ref="Z21:Z24" si="21">SUM(V21:Y21)</f>
        <v>0</v>
      </c>
      <c r="AA21" s="29" t="s">
        <v>79</v>
      </c>
      <c r="AB21" s="29" t="s">
        <v>79</v>
      </c>
      <c r="AC21" s="29">
        <v>-18.5</v>
      </c>
      <c r="AD21" s="29">
        <v>-43.8</v>
      </c>
      <c r="AE21" s="63">
        <f t="shared" ref="AE21:AE24" si="22">SUM(AA21:AD21)</f>
        <v>-62.3</v>
      </c>
      <c r="AF21" s="29">
        <v>-5.6</v>
      </c>
      <c r="AG21" s="29">
        <v>-27.8</v>
      </c>
      <c r="AH21" s="29">
        <v>-13.94</v>
      </c>
      <c r="AI21" s="29">
        <v>0</v>
      </c>
      <c r="AJ21" s="63">
        <f t="shared" ref="AJ21:AJ24" si="23">SUM(AF21:AI21)</f>
        <v>-47.339999999999996</v>
      </c>
      <c r="AK21" s="29">
        <v>-17.670000000000002</v>
      </c>
      <c r="AL21" s="29"/>
      <c r="AM21" s="29"/>
      <c r="AN21" s="29"/>
      <c r="AO21" s="63">
        <f t="shared" ref="AO21:AO24" si="24">SUM(AK21:AN21)</f>
        <v>-17.670000000000002</v>
      </c>
      <c r="AP21" s="14"/>
      <c r="AQ21" s="14"/>
      <c r="AR21" s="14"/>
      <c r="AS21" s="14"/>
      <c r="AT21" s="14"/>
      <c r="AU21" s="14"/>
    </row>
    <row r="22" spans="1:47" ht="13.4" customHeight="1">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79</v>
      </c>
      <c r="M22" s="29" t="s">
        <v>79</v>
      </c>
      <c r="N22" s="29" t="s">
        <v>79</v>
      </c>
      <c r="O22" s="31">
        <v>-2.9568300000000001</v>
      </c>
      <c r="P22" s="17">
        <f t="shared" si="19"/>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21"/>
        <v>-230.41036988740001</v>
      </c>
      <c r="AA22" s="31">
        <v>-58.710929093300003</v>
      </c>
      <c r="AB22" s="31">
        <v>-66.037803327300011</v>
      </c>
      <c r="AC22" s="31">
        <v>-60.9</v>
      </c>
      <c r="AD22" s="31">
        <v>-66.900000000000006</v>
      </c>
      <c r="AE22" s="63">
        <f t="shared" si="22"/>
        <v>-252.54873242060003</v>
      </c>
      <c r="AF22" s="31">
        <v>-46.9</v>
      </c>
      <c r="AG22" s="31">
        <v>-46.7</v>
      </c>
      <c r="AH22" s="31">
        <v>-30.74</v>
      </c>
      <c r="AI22" s="31">
        <v>-23.4</v>
      </c>
      <c r="AJ22" s="63">
        <f t="shared" si="23"/>
        <v>-147.73999999999998</v>
      </c>
      <c r="AK22" s="31">
        <v>-48.95</v>
      </c>
      <c r="AL22" s="31"/>
      <c r="AM22" s="31"/>
      <c r="AN22" s="31"/>
      <c r="AO22" s="63">
        <f t="shared" si="24"/>
        <v>-48.95</v>
      </c>
      <c r="AP22" s="14"/>
      <c r="AQ22" s="14"/>
      <c r="AR22" s="14"/>
      <c r="AS22" s="14"/>
      <c r="AT22" s="14"/>
      <c r="AU22" s="14"/>
    </row>
    <row r="23" spans="1:47" ht="13.4" customHeight="1">
      <c r="A23" s="15" t="s">
        <v>91</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9"/>
        <v>-5.55952</v>
      </c>
      <c r="Q23" s="29">
        <v>-2.4468030000000001</v>
      </c>
      <c r="R23" s="29">
        <v>-11.831906999999999</v>
      </c>
      <c r="S23" s="29">
        <v>-3.5914480000000002</v>
      </c>
      <c r="T23" s="29">
        <v>-33.281847999999997</v>
      </c>
      <c r="U23" s="17">
        <f t="shared" si="20"/>
        <v>-51.152006</v>
      </c>
      <c r="V23" s="16">
        <v>-28.564789999999999</v>
      </c>
      <c r="W23" s="29">
        <v>-18.116884000000002</v>
      </c>
      <c r="X23" s="29">
        <v>-44.516413999999997</v>
      </c>
      <c r="Y23" s="16">
        <v>-14.723000000000001</v>
      </c>
      <c r="Z23" s="17">
        <f t="shared" si="21"/>
        <v>-105.921088</v>
      </c>
      <c r="AA23" s="16">
        <v>-17.467235000000002</v>
      </c>
      <c r="AB23" s="29">
        <v>-27.365931996300013</v>
      </c>
      <c r="AC23" s="29">
        <v>-41.8</v>
      </c>
      <c r="AD23" s="16">
        <v>-37.5</v>
      </c>
      <c r="AE23" s="63">
        <f t="shared" si="22"/>
        <v>-124.13316699630002</v>
      </c>
      <c r="AF23" s="16">
        <v>-22.7</v>
      </c>
      <c r="AG23" s="29">
        <v>-32.6</v>
      </c>
      <c r="AH23" s="29">
        <v>-28.6</v>
      </c>
      <c r="AI23" s="16">
        <v>-51.97</v>
      </c>
      <c r="AJ23" s="63">
        <f t="shared" si="23"/>
        <v>-135.87</v>
      </c>
      <c r="AK23" s="16">
        <v>0.39</v>
      </c>
      <c r="AL23" s="29"/>
      <c r="AM23" s="29"/>
      <c r="AN23" s="16"/>
      <c r="AO23" s="63">
        <f t="shared" si="24"/>
        <v>0.39</v>
      </c>
      <c r="AP23" s="14"/>
      <c r="AQ23" s="14"/>
      <c r="AR23" s="14"/>
      <c r="AS23" s="14"/>
      <c r="AT23" s="14"/>
      <c r="AU23" s="14"/>
    </row>
    <row r="24" spans="1:47" ht="13.4" customHeight="1">
      <c r="A24" s="15" t="s">
        <v>92</v>
      </c>
      <c r="B24" s="29"/>
      <c r="C24" s="29"/>
      <c r="D24" s="29"/>
      <c r="E24" s="29"/>
      <c r="F24" s="17"/>
      <c r="G24" s="29"/>
      <c r="H24" s="29"/>
      <c r="I24" s="29"/>
      <c r="J24" s="29"/>
      <c r="K24" s="17"/>
      <c r="L24" s="29">
        <v>4.8</v>
      </c>
      <c r="M24" s="29">
        <v>-2.5</v>
      </c>
      <c r="N24" s="29">
        <v>3.6</v>
      </c>
      <c r="O24" s="29">
        <v>-9</v>
      </c>
      <c r="P24" s="17">
        <f t="shared" si="19"/>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21"/>
        <v>0.11900153239999511</v>
      </c>
      <c r="AA24" s="16">
        <v>5.4919015368000004</v>
      </c>
      <c r="AB24" s="29">
        <v>117.20731653919998</v>
      </c>
      <c r="AC24" s="29">
        <v>36.588206732699952</v>
      </c>
      <c r="AD24" s="16">
        <v>-24.6</v>
      </c>
      <c r="AE24" s="63">
        <f t="shared" si="22"/>
        <v>134.68742480869994</v>
      </c>
      <c r="AF24" s="16">
        <v>-45</v>
      </c>
      <c r="AG24" s="29">
        <v>-40.9</v>
      </c>
      <c r="AH24" s="29">
        <v>-11.64</v>
      </c>
      <c r="AI24" s="16">
        <v>-63.44</v>
      </c>
      <c r="AJ24" s="63">
        <f t="shared" si="23"/>
        <v>-160.98000000000002</v>
      </c>
      <c r="AK24" s="16">
        <v>42.88</v>
      </c>
      <c r="AL24" s="29"/>
      <c r="AM24" s="29"/>
      <c r="AN24" s="16"/>
      <c r="AO24" s="63">
        <f t="shared" si="24"/>
        <v>42.88</v>
      </c>
      <c r="AP24" s="14"/>
      <c r="AQ24" s="14"/>
      <c r="AR24" s="14"/>
      <c r="AS24" s="14"/>
      <c r="AT24" s="14"/>
      <c r="AU24" s="14"/>
    </row>
    <row r="25" spans="1:47" ht="13.4" customHeight="1">
      <c r="A25" s="19" t="s">
        <v>21</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79</v>
      </c>
      <c r="M25" s="29" t="s">
        <v>79</v>
      </c>
      <c r="N25" s="16">
        <v>-12.859537</v>
      </c>
      <c r="O25" s="16">
        <v>-2.219125</v>
      </c>
      <c r="P25" s="17">
        <f>SUM(L25:O25)</f>
        <v>-15.078662</v>
      </c>
      <c r="Q25" s="16">
        <v>-6.3991490000000004</v>
      </c>
      <c r="R25" s="16">
        <v>-25.538336000000001</v>
      </c>
      <c r="S25" s="16">
        <v>-68.824931000000007</v>
      </c>
      <c r="T25" s="16">
        <f>-33.5-26.6</f>
        <v>-60.1</v>
      </c>
      <c r="U25" s="17">
        <f t="shared" si="20"/>
        <v>-160.862416</v>
      </c>
      <c r="V25" s="16">
        <v>-16.68</v>
      </c>
      <c r="W25" s="16">
        <v>-24.181038008399995</v>
      </c>
      <c r="X25" s="16">
        <v>-23.902953235900014</v>
      </c>
      <c r="Y25" s="16">
        <f>-101.1</f>
        <v>-101.1</v>
      </c>
      <c r="Z25" s="17">
        <f t="shared" ref="Z25:Z26" si="25">SUM(V25:Y25)</f>
        <v>-165.8639912443</v>
      </c>
      <c r="AA25" s="16">
        <v>-41.578221328799998</v>
      </c>
      <c r="AB25" s="16">
        <v>0.61268389569999471</v>
      </c>
      <c r="AC25" s="16">
        <v>-5.3504779677999963</v>
      </c>
      <c r="AD25" s="16">
        <v>0.9</v>
      </c>
      <c r="AE25" s="63">
        <f t="shared" ref="AE25:AE26" si="26">SUM(AA25:AD25)</f>
        <v>-45.416015400900001</v>
      </c>
      <c r="AF25" s="16">
        <v>-2.7</v>
      </c>
      <c r="AG25" s="16">
        <v>-2.1</v>
      </c>
      <c r="AH25" s="16">
        <v>-1.55</v>
      </c>
      <c r="AI25" s="16">
        <v>-1.75</v>
      </c>
      <c r="AJ25" s="63">
        <f t="shared" ref="AJ25:AJ26" si="27">SUM(AF25:AI25)</f>
        <v>-8.1000000000000014</v>
      </c>
      <c r="AK25" s="16">
        <v>-1.62</v>
      </c>
      <c r="AL25" s="16"/>
      <c r="AM25" s="16"/>
      <c r="AN25" s="16"/>
      <c r="AO25" s="63">
        <f t="shared" ref="AO25:AO26" si="28">SUM(AK25:AN25)</f>
        <v>-1.62</v>
      </c>
      <c r="AP25" s="14"/>
      <c r="AQ25" s="14"/>
      <c r="AR25" s="14"/>
      <c r="AS25" s="14"/>
      <c r="AT25" s="14"/>
      <c r="AU25" s="14"/>
    </row>
    <row r="26" spans="1:47" ht="13.4" customHeight="1">
      <c r="A26" s="19" t="s">
        <v>93</v>
      </c>
      <c r="B26" s="29"/>
      <c r="C26" s="29"/>
      <c r="D26" s="29"/>
      <c r="E26" s="29"/>
      <c r="F26" s="17"/>
      <c r="G26" s="16"/>
      <c r="H26" s="16"/>
      <c r="I26" s="16"/>
      <c r="J26" s="16">
        <v>-8.1246220000000005</v>
      </c>
      <c r="K26" s="17">
        <v>-8.1246220000000005</v>
      </c>
      <c r="L26" s="29" t="s">
        <v>79</v>
      </c>
      <c r="M26" s="29" t="s">
        <v>79</v>
      </c>
      <c r="N26" s="29" t="s">
        <v>79</v>
      </c>
      <c r="O26" s="29" t="s">
        <v>79</v>
      </c>
      <c r="P26" s="61" t="s">
        <v>79</v>
      </c>
      <c r="Q26" s="29" t="s">
        <v>79</v>
      </c>
      <c r="R26" s="29" t="s">
        <v>79</v>
      </c>
      <c r="S26" s="29" t="s">
        <v>79</v>
      </c>
      <c r="T26" s="16">
        <v>-11</v>
      </c>
      <c r="U26" s="17">
        <f t="shared" si="20"/>
        <v>-11</v>
      </c>
      <c r="V26" s="16">
        <v>-0.55000000000000004</v>
      </c>
      <c r="W26" s="16">
        <v>1.6028038600000009E-2</v>
      </c>
      <c r="X26" s="16">
        <v>-9.7689519400000008E-2</v>
      </c>
      <c r="Y26" s="16">
        <f>14.238-3</f>
        <v>11.238</v>
      </c>
      <c r="Z26" s="17">
        <f t="shared" si="25"/>
        <v>10.606338519199999</v>
      </c>
      <c r="AA26" s="29" t="s">
        <v>79</v>
      </c>
      <c r="AB26" s="16">
        <v>-9.5051560899999998E-2</v>
      </c>
      <c r="AC26" s="16">
        <v>-2.9747657268000003</v>
      </c>
      <c r="AD26" s="16">
        <v>2.8</v>
      </c>
      <c r="AE26" s="63">
        <f t="shared" si="26"/>
        <v>-0.26981728770000046</v>
      </c>
      <c r="AF26" s="29">
        <v>-0.3</v>
      </c>
      <c r="AG26" s="16">
        <v>1.1000000000000001</v>
      </c>
      <c r="AH26" s="16">
        <v>-1E-3</v>
      </c>
      <c r="AI26" s="16">
        <v>-37.19</v>
      </c>
      <c r="AJ26" s="63">
        <f t="shared" si="27"/>
        <v>-36.390999999999998</v>
      </c>
      <c r="AK26" s="29">
        <v>-0.69</v>
      </c>
      <c r="AL26" s="16"/>
      <c r="AM26" s="16"/>
      <c r="AN26" s="16"/>
      <c r="AO26" s="63">
        <f t="shared" si="28"/>
        <v>-0.69</v>
      </c>
      <c r="AP26" s="14"/>
      <c r="AQ26" s="14"/>
      <c r="AR26" s="14"/>
      <c r="AS26" s="14"/>
      <c r="AT26" s="14"/>
      <c r="AU26" s="14"/>
    </row>
    <row r="27" spans="1:47" ht="13.4" customHeight="1">
      <c r="A27" s="20" t="s">
        <v>22</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J27" si="29">SUM(V20:V26)</f>
        <v>-76.194789999999998</v>
      </c>
      <c r="W27" s="32">
        <f t="shared" si="29"/>
        <v>-131.96222214519997</v>
      </c>
      <c r="X27" s="32">
        <f t="shared" si="29"/>
        <v>-141.81932507450003</v>
      </c>
      <c r="Y27" s="32">
        <f t="shared" si="29"/>
        <v>-141.30399999999997</v>
      </c>
      <c r="Z27" s="22">
        <f t="shared" si="29"/>
        <v>-491.28033721970002</v>
      </c>
      <c r="AA27" s="32">
        <f t="shared" si="29"/>
        <v>-112.26448388530001</v>
      </c>
      <c r="AB27" s="32">
        <f t="shared" si="29"/>
        <v>24.321213550399957</v>
      </c>
      <c r="AC27" s="32">
        <f t="shared" si="29"/>
        <v>-92.937036961900048</v>
      </c>
      <c r="AD27" s="32">
        <f t="shared" si="29"/>
        <v>-169.09999999999997</v>
      </c>
      <c r="AE27" s="57">
        <f t="shared" si="29"/>
        <v>-349.98030729680005</v>
      </c>
      <c r="AF27" s="32">
        <f t="shared" si="29"/>
        <v>-141.5</v>
      </c>
      <c r="AG27" s="32">
        <f t="shared" si="29"/>
        <v>-149</v>
      </c>
      <c r="AH27" s="32">
        <f t="shared" si="29"/>
        <v>-94.991000000000014</v>
      </c>
      <c r="AI27" s="32">
        <f t="shared" si="29"/>
        <v>-177.75</v>
      </c>
      <c r="AJ27" s="57">
        <f t="shared" si="29"/>
        <v>-563.24099999999999</v>
      </c>
      <c r="AK27" s="32">
        <f t="shared" ref="AK27:AO27" si="30">SUM(AK20:AK26)</f>
        <v>-25.660000000000004</v>
      </c>
      <c r="AL27" s="32">
        <f t="shared" si="30"/>
        <v>0</v>
      </c>
      <c r="AM27" s="32">
        <f t="shared" si="30"/>
        <v>0</v>
      </c>
      <c r="AN27" s="32">
        <f t="shared" si="30"/>
        <v>0</v>
      </c>
      <c r="AO27" s="57">
        <f t="shared" si="30"/>
        <v>-25.660000000000004</v>
      </c>
      <c r="AP27" s="14"/>
      <c r="AQ27" s="14"/>
      <c r="AR27" s="14"/>
      <c r="AS27" s="14"/>
      <c r="AT27" s="14"/>
      <c r="AU27" s="14"/>
    </row>
    <row r="28" spans="1:47" ht="13.4" customHeight="1">
      <c r="A28" s="33" t="s">
        <v>23</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3"/>
      <c r="AG28" s="13"/>
      <c r="AH28" s="13"/>
      <c r="AI28" s="13"/>
      <c r="AJ28" s="13"/>
      <c r="AK28" s="13"/>
      <c r="AL28" s="13"/>
      <c r="AM28" s="13"/>
      <c r="AN28" s="13"/>
      <c r="AO28" s="13"/>
      <c r="AP28" s="14"/>
      <c r="AQ28" s="14"/>
      <c r="AR28" s="14"/>
      <c r="AS28" s="14"/>
      <c r="AT28" s="14"/>
    </row>
    <row r="29" spans="1:47" ht="13.4" customHeight="1">
      <c r="A29" s="15" t="s">
        <v>24</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v>791</v>
      </c>
      <c r="AE29" s="17">
        <f>SUM(AA29:AD29)</f>
        <v>2774.8160192063997</v>
      </c>
      <c r="AF29" s="18">
        <v>692.2</v>
      </c>
      <c r="AG29" s="18">
        <v>715.49</v>
      </c>
      <c r="AH29" s="18">
        <v>848.49</v>
      </c>
      <c r="AI29" s="18">
        <v>817.81</v>
      </c>
      <c r="AJ29" s="17">
        <f>SUM(AF29:AI29)</f>
        <v>3073.9900000000002</v>
      </c>
      <c r="AK29" s="18">
        <v>767.85</v>
      </c>
      <c r="AL29" s="18"/>
      <c r="AM29" s="18"/>
      <c r="AN29" s="18"/>
      <c r="AO29" s="17">
        <f>SUM(AK29:AN29)</f>
        <v>767.85</v>
      </c>
      <c r="AP29" s="14"/>
      <c r="AQ29" s="14"/>
      <c r="AR29" s="14"/>
      <c r="AS29" s="14"/>
      <c r="AT29" s="14"/>
    </row>
    <row r="30" spans="1:47" ht="13.4" customHeight="1">
      <c r="A30" s="19" t="s">
        <v>25</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31">SUM(L30:O30)</f>
        <v>26.695012000000006</v>
      </c>
      <c r="Q30" s="18">
        <f>-Q27</f>
        <v>1.841400000000001</v>
      </c>
      <c r="R30" s="18">
        <f>-R27</f>
        <v>54.024140000000003</v>
      </c>
      <c r="S30" s="18">
        <f>-S27</f>
        <v>19.366659000000013</v>
      </c>
      <c r="T30" s="18">
        <f>-T27</f>
        <v>198.98184800000001</v>
      </c>
      <c r="U30" s="17">
        <f t="shared" ref="U30" si="32">SUM(Q30:T30)</f>
        <v>274.21404700000005</v>
      </c>
      <c r="V30" s="18">
        <f>-V27</f>
        <v>76.194789999999998</v>
      </c>
      <c r="W30" s="18">
        <f>-W27</f>
        <v>131.96222214519997</v>
      </c>
      <c r="X30" s="18">
        <f>-X27</f>
        <v>141.81932507450003</v>
      </c>
      <c r="Y30" s="18">
        <f>-Y27</f>
        <v>141.30399999999997</v>
      </c>
      <c r="Z30" s="17">
        <f t="shared" ref="Z30" si="33">SUM(V30:Y30)</f>
        <v>491.28033721969996</v>
      </c>
      <c r="AA30" s="18">
        <f>-AA27</f>
        <v>112.26448388530001</v>
      </c>
      <c r="AB30" s="18">
        <f>-AB27</f>
        <v>-24.321213550399957</v>
      </c>
      <c r="AC30" s="18">
        <f>-AC27</f>
        <v>92.937036961900048</v>
      </c>
      <c r="AD30" s="18">
        <f>-AD27</f>
        <v>169.09999999999997</v>
      </c>
      <c r="AE30" s="17">
        <f t="shared" ref="AE30" si="34">SUM(AA30:AD30)</f>
        <v>349.98030729680005</v>
      </c>
      <c r="AF30" s="18">
        <f>-AF27</f>
        <v>141.5</v>
      </c>
      <c r="AG30" s="18">
        <f>-AG27</f>
        <v>149</v>
      </c>
      <c r="AH30" s="18">
        <f>-AH27</f>
        <v>94.991000000000014</v>
      </c>
      <c r="AI30" s="18">
        <f>-AI27</f>
        <v>177.75</v>
      </c>
      <c r="AJ30" s="17">
        <f t="shared" ref="AJ30" si="35">SUM(AF30:AI30)</f>
        <v>563.24099999999999</v>
      </c>
      <c r="AK30" s="18">
        <f>-AK27</f>
        <v>25.660000000000004</v>
      </c>
      <c r="AL30" s="18">
        <f>-AL27</f>
        <v>0</v>
      </c>
      <c r="AM30" s="18">
        <f>-AM27</f>
        <v>0</v>
      </c>
      <c r="AN30" s="18">
        <f>-AN27</f>
        <v>0</v>
      </c>
      <c r="AO30" s="17">
        <f t="shared" ref="AO30" si="36">SUM(AK30:AN30)</f>
        <v>25.660000000000004</v>
      </c>
      <c r="AP30" s="14"/>
      <c r="AQ30" s="14"/>
      <c r="AR30" s="14"/>
      <c r="AS30" s="14"/>
      <c r="AT30" s="14"/>
    </row>
    <row r="31" spans="1:47" ht="13.4" customHeight="1">
      <c r="A31" s="20" t="s">
        <v>23</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37">SUM(L29:L30)</f>
        <v>108.11596300000006</v>
      </c>
      <c r="M31" s="32">
        <f t="shared" si="37"/>
        <v>117.095279</v>
      </c>
      <c r="N31" s="32">
        <f t="shared" si="37"/>
        <v>144.09498099999999</v>
      </c>
      <c r="O31" s="32">
        <f t="shared" si="37"/>
        <v>212.958741</v>
      </c>
      <c r="P31" s="22">
        <f t="shared" si="37"/>
        <v>582.26496400000008</v>
      </c>
      <c r="Q31" s="32">
        <f t="shared" si="37"/>
        <v>177.05105000000006</v>
      </c>
      <c r="R31" s="32">
        <f t="shared" si="37"/>
        <v>199.73272800000007</v>
      </c>
      <c r="S31" s="32">
        <f t="shared" si="37"/>
        <v>234.26874520980095</v>
      </c>
      <c r="T31" s="32">
        <f t="shared" si="37"/>
        <v>378.08184800000004</v>
      </c>
      <c r="U31" s="22">
        <f t="shared" si="37"/>
        <v>989.13437120980109</v>
      </c>
      <c r="V31" s="32">
        <f>SUM(V29:V30)</f>
        <v>268.69479000000001</v>
      </c>
      <c r="W31" s="32">
        <f t="shared" si="37"/>
        <v>283.76222214519998</v>
      </c>
      <c r="X31" s="32">
        <f t="shared" si="37"/>
        <v>298.46016880450043</v>
      </c>
      <c r="Y31" s="32">
        <f t="shared" si="37"/>
        <v>471.00399999999996</v>
      </c>
      <c r="Z31" s="22">
        <f t="shared" si="37"/>
        <v>1321.9211809497003</v>
      </c>
      <c r="AA31" s="32">
        <f>SUM(AA29:AA30)</f>
        <v>760.41915688620179</v>
      </c>
      <c r="AB31" s="32">
        <f t="shared" ref="AB31:AE31" si="38">SUM(AB29:AB30)</f>
        <v>503.23553332849912</v>
      </c>
      <c r="AC31" s="32">
        <f t="shared" si="38"/>
        <v>901.04163628849915</v>
      </c>
      <c r="AD31" s="32">
        <f t="shared" si="38"/>
        <v>960.09999999999991</v>
      </c>
      <c r="AE31" s="22">
        <f t="shared" si="38"/>
        <v>3124.7963265031999</v>
      </c>
      <c r="AF31" s="32">
        <f>SUM(AF29:AF30)</f>
        <v>833.7</v>
      </c>
      <c r="AG31" s="32">
        <f t="shared" ref="AG31:AJ31" si="39">SUM(AG29:AG30)</f>
        <v>864.49</v>
      </c>
      <c r="AH31" s="32">
        <f t="shared" si="39"/>
        <v>943.48099999999999</v>
      </c>
      <c r="AI31" s="32">
        <f t="shared" si="39"/>
        <v>995.56</v>
      </c>
      <c r="AJ31" s="22">
        <f t="shared" si="39"/>
        <v>3637.2310000000002</v>
      </c>
      <c r="AK31" s="32">
        <f>SUM(AK29:AK30)</f>
        <v>793.51</v>
      </c>
      <c r="AL31" s="32">
        <f t="shared" ref="AL31:AO31" si="40">SUM(AL29:AL30)</f>
        <v>0</v>
      </c>
      <c r="AM31" s="32">
        <f t="shared" si="40"/>
        <v>0</v>
      </c>
      <c r="AN31" s="32">
        <f t="shared" si="40"/>
        <v>0</v>
      </c>
      <c r="AO31" s="22">
        <f t="shared" si="40"/>
        <v>793.51</v>
      </c>
      <c r="AP31" s="14"/>
      <c r="AQ31" s="14"/>
      <c r="AR31" s="14"/>
      <c r="AS31" s="14"/>
      <c r="AT31" s="14"/>
    </row>
    <row r="32" spans="1:47" ht="13.4" customHeight="1">
      <c r="A32" s="9" t="s">
        <v>26</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3"/>
      <c r="AG32" s="13"/>
      <c r="AH32" s="13"/>
      <c r="AI32" s="13"/>
      <c r="AJ32" s="13"/>
      <c r="AK32" s="13"/>
      <c r="AL32" s="13"/>
      <c r="AM32" s="13"/>
      <c r="AN32" s="13"/>
      <c r="AO32" s="13"/>
      <c r="AP32" s="14"/>
      <c r="AQ32" s="14"/>
      <c r="AR32" s="14"/>
      <c r="AS32" s="14"/>
      <c r="AT32" s="14"/>
      <c r="AU32" s="14"/>
    </row>
    <row r="33" spans="1:47" ht="13.4" customHeight="1">
      <c r="A33" s="15" t="s">
        <v>23</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41">L31</f>
        <v>108.11596300000006</v>
      </c>
      <c r="M33" s="18">
        <f t="shared" si="41"/>
        <v>117.095279</v>
      </c>
      <c r="N33" s="18">
        <f t="shared" si="41"/>
        <v>144.09498099999999</v>
      </c>
      <c r="O33" s="18">
        <f t="shared" si="41"/>
        <v>212.958741</v>
      </c>
      <c r="P33" s="34">
        <f t="shared" si="41"/>
        <v>582.26496400000008</v>
      </c>
      <c r="Q33" s="18">
        <f t="shared" si="41"/>
        <v>177.05105000000006</v>
      </c>
      <c r="R33" s="18">
        <f t="shared" si="41"/>
        <v>199.73272800000007</v>
      </c>
      <c r="S33" s="18">
        <f t="shared" si="41"/>
        <v>234.26874520980095</v>
      </c>
      <c r="T33" s="18">
        <f t="shared" si="41"/>
        <v>378.08184800000004</v>
      </c>
      <c r="U33" s="34">
        <f>U31</f>
        <v>989.13437120980109</v>
      </c>
      <c r="V33" s="18">
        <f t="shared" si="41"/>
        <v>268.69479000000001</v>
      </c>
      <c r="W33" s="18">
        <f t="shared" si="41"/>
        <v>283.76222214519998</v>
      </c>
      <c r="X33" s="18">
        <f t="shared" si="41"/>
        <v>298.46016880450043</v>
      </c>
      <c r="Y33" s="18">
        <f t="shared" si="41"/>
        <v>471.00399999999996</v>
      </c>
      <c r="Z33" s="34">
        <f>Z31</f>
        <v>1321.9211809497003</v>
      </c>
      <c r="AA33" s="18">
        <f t="shared" ref="AA33:AD33" si="42">AA31</f>
        <v>760.41915688620179</v>
      </c>
      <c r="AB33" s="18">
        <f>AB31</f>
        <v>503.23553332849912</v>
      </c>
      <c r="AC33" s="18">
        <f t="shared" si="42"/>
        <v>901.04163628849915</v>
      </c>
      <c r="AD33" s="18">
        <f t="shared" si="42"/>
        <v>960.09999999999991</v>
      </c>
      <c r="AE33" s="34">
        <f>AE31</f>
        <v>3124.7963265031999</v>
      </c>
      <c r="AF33" s="18">
        <f t="shared" ref="AF33" si="43">AF31</f>
        <v>833.7</v>
      </c>
      <c r="AG33" s="18">
        <f>AG31</f>
        <v>864.49</v>
      </c>
      <c r="AH33" s="18">
        <f t="shared" ref="AH33:AI33" si="44">AH31</f>
        <v>943.48099999999999</v>
      </c>
      <c r="AI33" s="18">
        <f t="shared" si="44"/>
        <v>995.56</v>
      </c>
      <c r="AJ33" s="34">
        <f>AJ31</f>
        <v>3637.2310000000002</v>
      </c>
      <c r="AK33" s="18">
        <f t="shared" ref="AK33" si="45">AK31</f>
        <v>793.51</v>
      </c>
      <c r="AL33" s="18">
        <f>AL31</f>
        <v>0</v>
      </c>
      <c r="AM33" s="18">
        <f t="shared" ref="AM33:AN33" si="46">AM31</f>
        <v>0</v>
      </c>
      <c r="AN33" s="18">
        <f t="shared" si="46"/>
        <v>0</v>
      </c>
      <c r="AO33" s="34">
        <f>AO31</f>
        <v>793.51</v>
      </c>
      <c r="AP33" s="14"/>
      <c r="AQ33" s="14"/>
      <c r="AR33" s="14"/>
      <c r="AS33" s="14"/>
      <c r="AT33" s="14"/>
      <c r="AU33" s="14"/>
    </row>
    <row r="34" spans="1:47" ht="13.4" customHeight="1">
      <c r="A34" s="35" t="s">
        <v>27</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841283834</v>
      </c>
      <c r="AD34" s="50">
        <v>838595726</v>
      </c>
      <c r="AE34" s="59">
        <v>819116557</v>
      </c>
      <c r="AF34" s="50">
        <v>847700356</v>
      </c>
      <c r="AG34" s="50">
        <v>839886328</v>
      </c>
      <c r="AH34" s="36">
        <v>846101399</v>
      </c>
      <c r="AI34" s="50">
        <v>846384859</v>
      </c>
      <c r="AJ34" s="59">
        <v>845416837</v>
      </c>
      <c r="AK34" s="50">
        <v>843356408</v>
      </c>
      <c r="AL34" s="50"/>
      <c r="AM34" s="36"/>
      <c r="AN34" s="50"/>
      <c r="AO34" s="59"/>
      <c r="AP34" s="14"/>
      <c r="AQ34" s="14"/>
      <c r="AR34" s="14"/>
      <c r="AS34" s="14"/>
      <c r="AT34" s="14"/>
      <c r="AU34" s="14"/>
    </row>
    <row r="35" spans="1:47" ht="13.4" customHeight="1">
      <c r="A35" s="20" t="s">
        <v>28</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47">+M33/M34*1000000</f>
        <v>0.21644816751123983</v>
      </c>
      <c r="N35" s="38">
        <f t="shared" si="47"/>
        <v>0.26659201028662877</v>
      </c>
      <c r="O35" s="38">
        <f t="shared" si="47"/>
        <v>0.38893781160662239</v>
      </c>
      <c r="P35" s="56">
        <f>+P33/P34*1000000</f>
        <v>1.0736106714803511</v>
      </c>
      <c r="Q35" s="38">
        <f t="shared" ref="Q35:AF35" si="48">+Q33/Q34*1000000</f>
        <v>0.31987655602400056</v>
      </c>
      <c r="R35" s="38">
        <f t="shared" si="48"/>
        <v>0.32794382082023565</v>
      </c>
      <c r="S35" s="38">
        <f t="shared" si="48"/>
        <v>0.37810903251230699</v>
      </c>
      <c r="T35" s="38">
        <f t="shared" si="48"/>
        <v>0.59857887607612825</v>
      </c>
      <c r="U35" s="57">
        <f t="shared" si="48"/>
        <v>1.6372737404881377</v>
      </c>
      <c r="V35" s="38">
        <f t="shared" si="48"/>
        <v>0.40510298235602843</v>
      </c>
      <c r="W35" s="38">
        <f t="shared" si="48"/>
        <v>0.40685863154767388</v>
      </c>
      <c r="X35" s="38">
        <f t="shared" si="48"/>
        <v>0.40246228860124228</v>
      </c>
      <c r="Y35" s="38">
        <f t="shared" si="48"/>
        <v>0.61288155510146858</v>
      </c>
      <c r="Z35" s="57">
        <f t="shared" si="48"/>
        <v>1.8448995600376528</v>
      </c>
      <c r="AA35" s="38">
        <f t="shared" si="48"/>
        <v>0.95875953735495456</v>
      </c>
      <c r="AB35" s="38">
        <f>+AB33/AB34*1000000</f>
        <v>0.61204186086844847</v>
      </c>
      <c r="AC35" s="38">
        <f t="shared" si="48"/>
        <v>1.0710316778635487</v>
      </c>
      <c r="AD35" s="38">
        <f t="shared" si="48"/>
        <v>1.1448901660631645</v>
      </c>
      <c r="AE35" s="57">
        <f t="shared" si="48"/>
        <v>3.8148372167542455</v>
      </c>
      <c r="AF35" s="38">
        <f t="shared" si="48"/>
        <v>0.98348431034515216</v>
      </c>
      <c r="AG35" s="38">
        <f>+AG33/AG34*1000000</f>
        <v>1.029294049896714</v>
      </c>
      <c r="AH35" s="38">
        <f t="shared" ref="AH35:AI35" si="49">+AH33/AH34*1000000</f>
        <v>1.1150921167546728</v>
      </c>
      <c r="AI35" s="38">
        <f t="shared" si="49"/>
        <v>1.1762497750447116</v>
      </c>
      <c r="AJ35" s="57">
        <f>+AJ33/AJ34*1000000</f>
        <v>4.3022930710806273</v>
      </c>
      <c r="AK35" s="38">
        <f t="shared" ref="AK35" si="50">+AK33/AK34*1000000</f>
        <v>0.94089520453373965</v>
      </c>
      <c r="AL35" s="38" t="e">
        <f>+AL33/AL34*1000000</f>
        <v>#DIV/0!</v>
      </c>
      <c r="AM35" s="38" t="e">
        <f t="shared" ref="AM35:AN35" si="51">+AM33/AM34*1000000</f>
        <v>#DIV/0!</v>
      </c>
      <c r="AN35" s="38" t="e">
        <f t="shared" si="51"/>
        <v>#DIV/0!</v>
      </c>
      <c r="AO35" s="57" t="e">
        <f>+AO33/AO34*1000000</f>
        <v>#DIV/0!</v>
      </c>
      <c r="AP35" s="14"/>
      <c r="AQ35" s="14"/>
      <c r="AR35" s="14"/>
      <c r="AS35" s="14"/>
      <c r="AT35" s="14"/>
      <c r="AU35" s="14"/>
    </row>
    <row r="36" spans="1:47" ht="13.4" customHeight="1">
      <c r="A36" s="12" t="s">
        <v>29</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3"/>
      <c r="AG36" s="13"/>
      <c r="AH36" s="13"/>
      <c r="AI36" s="13"/>
      <c r="AJ36" s="13"/>
      <c r="AK36" s="13"/>
      <c r="AL36" s="13"/>
      <c r="AM36" s="13"/>
      <c r="AN36" s="13"/>
      <c r="AO36" s="13"/>
      <c r="AP36" s="14"/>
      <c r="AQ36" s="14"/>
      <c r="AR36" s="14"/>
      <c r="AS36" s="14"/>
      <c r="AT36" s="14"/>
      <c r="AU36" s="14"/>
    </row>
    <row r="37" spans="1:47" ht="13.4" customHeight="1">
      <c r="A37" s="19" t="s">
        <v>30</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52">SUM(V37:Y37)</f>
        <v>-316.40780197540005</v>
      </c>
      <c r="AA37" s="16">
        <v>-275.79601994090001</v>
      </c>
      <c r="AB37" s="16">
        <v>-291.49895837079998</v>
      </c>
      <c r="AC37" s="16">
        <v>-313.18773912749998</v>
      </c>
      <c r="AD37" s="16">
        <v>-319.2</v>
      </c>
      <c r="AE37" s="17">
        <f t="shared" ref="AE37:AE40" si="53">SUM(AA37:AD37)</f>
        <v>-1199.6827174391999</v>
      </c>
      <c r="AF37" s="16">
        <v>-304.39999999999998</v>
      </c>
      <c r="AG37" s="16">
        <v>-310.60000000000002</v>
      </c>
      <c r="AH37" s="16">
        <v>-322.12</v>
      </c>
      <c r="AI37" s="16">
        <v>-317.08999999999997</v>
      </c>
      <c r="AJ37" s="17">
        <f t="shared" ref="AJ37:AJ40" si="54">SUM(AF37:AI37)</f>
        <v>-1254.21</v>
      </c>
      <c r="AK37" s="16">
        <v>-305.91000000000003</v>
      </c>
      <c r="AL37" s="16"/>
      <c r="AM37" s="16"/>
      <c r="AN37" s="16"/>
      <c r="AO37" s="17">
        <f t="shared" ref="AO37:AO40" si="55">SUM(AK37:AN37)</f>
        <v>-305.91000000000003</v>
      </c>
      <c r="AP37" s="14"/>
      <c r="AQ37" s="14"/>
      <c r="AR37" s="14"/>
      <c r="AS37" s="14"/>
      <c r="AT37" s="14"/>
      <c r="AU37" s="14"/>
    </row>
    <row r="38" spans="1:47" ht="13.4" customHeight="1">
      <c r="A38" s="19" t="s">
        <v>31</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52"/>
        <v>-45.394177451900006</v>
      </c>
      <c r="AA38" s="16">
        <v>-16.8049512021</v>
      </c>
      <c r="AB38" s="16">
        <v>-17.594565851199999</v>
      </c>
      <c r="AC38" s="16">
        <v>-18.7</v>
      </c>
      <c r="AD38" s="16">
        <v>-19</v>
      </c>
      <c r="AE38" s="17">
        <f t="shared" si="53"/>
        <v>-72.099517053300005</v>
      </c>
      <c r="AF38" s="16">
        <v>-18.2</v>
      </c>
      <c r="AG38" s="16">
        <v>-18.899999999999999</v>
      </c>
      <c r="AH38" s="16">
        <v>-19.57</v>
      </c>
      <c r="AI38" s="16">
        <v>-13.85</v>
      </c>
      <c r="AJ38" s="17">
        <f t="shared" si="54"/>
        <v>-70.52</v>
      </c>
      <c r="AK38" s="16">
        <v>-8.4600000000000009</v>
      </c>
      <c r="AL38" s="16"/>
      <c r="AM38" s="16"/>
      <c r="AN38" s="16"/>
      <c r="AO38" s="17">
        <f t="shared" si="55"/>
        <v>-8.4600000000000009</v>
      </c>
      <c r="AP38" s="14"/>
      <c r="AQ38" s="14"/>
      <c r="AR38" s="14"/>
      <c r="AS38" s="14"/>
      <c r="AT38" s="14"/>
      <c r="AU38" s="14"/>
    </row>
    <row r="39" spans="1:47" ht="13.4" customHeight="1">
      <c r="A39" s="19" t="s">
        <v>32</v>
      </c>
      <c r="B39" s="16">
        <v>-0.24657499999999999</v>
      </c>
      <c r="C39" s="16">
        <v>-0.24931500000000001</v>
      </c>
      <c r="D39" s="16">
        <v>-0.25205499999999997</v>
      </c>
      <c r="E39" s="16">
        <v>-0.21917800000000001</v>
      </c>
      <c r="F39" s="17">
        <v>-0.96712299999999995</v>
      </c>
      <c r="G39" s="29" t="s">
        <v>79</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52"/>
        <v>-13.951840485000002</v>
      </c>
      <c r="AA39" s="16">
        <v>-14.007714549699999</v>
      </c>
      <c r="AB39" s="16">
        <v>-13.653884579399998</v>
      </c>
      <c r="AC39" s="16">
        <v>-14.069176911699998</v>
      </c>
      <c r="AD39" s="16">
        <v>-79</v>
      </c>
      <c r="AE39" s="17">
        <f t="shared" si="53"/>
        <v>-120.7307760408</v>
      </c>
      <c r="AF39" s="16">
        <v>-22.1</v>
      </c>
      <c r="AG39" s="16">
        <v>-22.7</v>
      </c>
      <c r="AH39" s="16">
        <v>-23.4</v>
      </c>
      <c r="AI39" s="16">
        <v>0.04</v>
      </c>
      <c r="AJ39" s="17">
        <f t="shared" si="54"/>
        <v>-68.159999999999982</v>
      </c>
      <c r="AK39" s="16">
        <v>-22.69</v>
      </c>
      <c r="AL39" s="16"/>
      <c r="AM39" s="16"/>
      <c r="AN39" s="16"/>
      <c r="AO39" s="17">
        <f t="shared" si="55"/>
        <v>-22.69</v>
      </c>
      <c r="AP39" s="14"/>
      <c r="AQ39" s="14"/>
      <c r="AR39" s="14"/>
      <c r="AS39" s="14"/>
      <c r="AT39" s="14"/>
      <c r="AU39" s="14"/>
    </row>
    <row r="40" spans="1:47" ht="13.4" customHeight="1">
      <c r="A40" s="19" t="s">
        <v>33</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52"/>
        <v>-136.13773737849999</v>
      </c>
      <c r="AA40" s="16">
        <v>-133.31897886640002</v>
      </c>
      <c r="AB40" s="16">
        <v>-140.5456176605</v>
      </c>
      <c r="AC40" s="16">
        <v>-150.66159871920001</v>
      </c>
      <c r="AD40" s="16">
        <v>-169.9</v>
      </c>
      <c r="AE40" s="17">
        <f t="shared" si="53"/>
        <v>-594.42619524610006</v>
      </c>
      <c r="AF40" s="16">
        <v>-150.9</v>
      </c>
      <c r="AG40" s="16">
        <v>-154.19999999999999</v>
      </c>
      <c r="AH40" s="16">
        <f>-161.9</f>
        <v>-161.9</v>
      </c>
      <c r="AI40" s="16">
        <v>-204.17</v>
      </c>
      <c r="AJ40" s="17">
        <f t="shared" si="54"/>
        <v>-671.17</v>
      </c>
      <c r="AK40" s="16">
        <v>-143.83000000000001</v>
      </c>
      <c r="AL40" s="16"/>
      <c r="AM40" s="16"/>
      <c r="AN40" s="16"/>
      <c r="AO40" s="17">
        <f t="shared" si="55"/>
        <v>-143.83000000000001</v>
      </c>
      <c r="AP40" s="14"/>
      <c r="AQ40" s="14"/>
      <c r="AR40" s="14"/>
      <c r="AS40" s="14"/>
      <c r="AT40" s="14"/>
      <c r="AU40" s="14"/>
    </row>
    <row r="41" spans="1:47" ht="13.4" customHeight="1">
      <c r="A41" s="20" t="s">
        <v>34</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AJ41" si="56">SUM(T37:T40)</f>
        <v>-66.099999999999994</v>
      </c>
      <c r="U41" s="22">
        <f t="shared" si="56"/>
        <v>-197.89999999999998</v>
      </c>
      <c r="V41" s="32">
        <f t="shared" si="56"/>
        <v>-70.300000000000011</v>
      </c>
      <c r="W41" s="32">
        <f t="shared" si="56"/>
        <v>-74.600000000000009</v>
      </c>
      <c r="X41" s="32">
        <f t="shared" si="56"/>
        <v>-102.91455729080002</v>
      </c>
      <c r="Y41" s="32">
        <f t="shared" si="56"/>
        <v>-264.077</v>
      </c>
      <c r="Z41" s="22">
        <f t="shared" si="56"/>
        <v>-511.89155729080005</v>
      </c>
      <c r="AA41" s="32">
        <f t="shared" si="56"/>
        <v>-439.92766455910004</v>
      </c>
      <c r="AB41" s="32">
        <f t="shared" si="56"/>
        <v>-463.29302646189996</v>
      </c>
      <c r="AC41" s="32">
        <f t="shared" si="56"/>
        <v>-496.61851475840001</v>
      </c>
      <c r="AD41" s="32">
        <f t="shared" si="56"/>
        <v>-587.1</v>
      </c>
      <c r="AE41" s="22">
        <f t="shared" si="56"/>
        <v>-1986.9392057793998</v>
      </c>
      <c r="AF41" s="32">
        <f t="shared" si="56"/>
        <v>-495.6</v>
      </c>
      <c r="AG41" s="32">
        <f t="shared" si="56"/>
        <v>-506.4</v>
      </c>
      <c r="AH41" s="32">
        <f t="shared" si="56"/>
        <v>-526.99</v>
      </c>
      <c r="AI41" s="32">
        <f t="shared" si="56"/>
        <v>-535.06999999999994</v>
      </c>
      <c r="AJ41" s="22">
        <f t="shared" si="56"/>
        <v>-2064.06</v>
      </c>
      <c r="AK41" s="32">
        <f t="shared" ref="AK41:AO41" si="57">SUM(AK37:AK40)</f>
        <v>-480.89</v>
      </c>
      <c r="AL41" s="32">
        <f t="shared" si="57"/>
        <v>0</v>
      </c>
      <c r="AM41" s="32">
        <f t="shared" si="57"/>
        <v>0</v>
      </c>
      <c r="AN41" s="32">
        <f t="shared" si="57"/>
        <v>0</v>
      </c>
      <c r="AO41" s="22">
        <f t="shared" si="57"/>
        <v>-480.89</v>
      </c>
      <c r="AP41" s="14"/>
      <c r="AQ41" s="14"/>
      <c r="AR41" s="14"/>
      <c r="AS41" s="14"/>
      <c r="AT41" s="14"/>
      <c r="AU41" s="14"/>
    </row>
    <row r="42" spans="1:47" ht="13.4" customHeight="1">
      <c r="A42" s="9" t="s">
        <v>35</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3"/>
      <c r="AG42" s="13"/>
      <c r="AH42" s="13"/>
      <c r="AI42" s="13"/>
      <c r="AJ42" s="13"/>
      <c r="AK42" s="13"/>
      <c r="AL42" s="13"/>
      <c r="AM42" s="13"/>
      <c r="AN42" s="13"/>
      <c r="AO42" s="13"/>
      <c r="AP42" s="14"/>
      <c r="AQ42" s="14"/>
      <c r="AR42" s="14"/>
      <c r="AS42" s="14"/>
      <c r="AT42" s="14"/>
      <c r="AU42" s="14"/>
    </row>
    <row r="43" spans="1:47" ht="13.4" customHeight="1">
      <c r="A43" s="15" t="s">
        <v>36</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58">SUM(V43:Y43)</f>
        <v>157.91718503250038</v>
      </c>
      <c r="AA43" s="16">
        <v>94.641628947001237</v>
      </c>
      <c r="AB43" s="18">
        <v>-48.943317765300321</v>
      </c>
      <c r="AC43" s="18">
        <v>-4815.0903247448023</v>
      </c>
      <c r="AD43" s="16">
        <v>66.2</v>
      </c>
      <c r="AE43" s="17">
        <f t="shared" ref="AE43:AE46" si="59">SUM(AA43:AD43)</f>
        <v>-4703.1920135631017</v>
      </c>
      <c r="AF43" s="16">
        <v>87.5</v>
      </c>
      <c r="AG43" s="18">
        <v>91.9</v>
      </c>
      <c r="AH43" s="18">
        <v>183.75</v>
      </c>
      <c r="AI43" s="16">
        <v>130.75</v>
      </c>
      <c r="AJ43" s="17">
        <f t="shared" ref="AJ43:AJ46" si="60">SUM(AF43:AI43)</f>
        <v>493.9</v>
      </c>
      <c r="AK43" s="16">
        <v>150.88</v>
      </c>
      <c r="AL43" s="18"/>
      <c r="AM43" s="18"/>
      <c r="AN43" s="16"/>
      <c r="AO43" s="17">
        <f t="shared" ref="AO43:AO46" si="61">SUM(AK43:AN43)</f>
        <v>150.88</v>
      </c>
      <c r="AP43" s="14"/>
      <c r="AQ43" s="14"/>
      <c r="AR43" s="14"/>
      <c r="AS43" s="14"/>
      <c r="AT43" s="14"/>
      <c r="AU43" s="14"/>
    </row>
    <row r="44" spans="1:47" ht="13.4" customHeight="1">
      <c r="A44" s="19" t="s">
        <v>25</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62">+L30</f>
        <v>-4.1251689999999996</v>
      </c>
      <c r="M44" s="18">
        <f t="shared" si="62"/>
        <v>2.8952789999999999</v>
      </c>
      <c r="N44" s="18">
        <f t="shared" si="62"/>
        <v>9.3088329999999999</v>
      </c>
      <c r="O44" s="18">
        <f t="shared" si="62"/>
        <v>18.616069000000003</v>
      </c>
      <c r="P44" s="17">
        <f>SUM(L44:O44)</f>
        <v>26.695012000000006</v>
      </c>
      <c r="Q44" s="18">
        <f t="shared" si="62"/>
        <v>1.841400000000001</v>
      </c>
      <c r="R44" s="18">
        <f t="shared" si="62"/>
        <v>54.024140000000003</v>
      </c>
      <c r="S44" s="18">
        <f>+S30</f>
        <v>19.366659000000013</v>
      </c>
      <c r="T44" s="16">
        <f t="shared" ref="T44:Y44" si="63">T30</f>
        <v>198.98184800000001</v>
      </c>
      <c r="U44" s="34">
        <f t="shared" si="63"/>
        <v>274.21404700000005</v>
      </c>
      <c r="V44" s="16">
        <f t="shared" si="63"/>
        <v>76.194789999999998</v>
      </c>
      <c r="W44" s="16">
        <f t="shared" si="63"/>
        <v>131.96222214519997</v>
      </c>
      <c r="X44" s="16">
        <f t="shared" si="63"/>
        <v>141.81932507450003</v>
      </c>
      <c r="Y44" s="16">
        <f t="shared" si="63"/>
        <v>141.30399999999997</v>
      </c>
      <c r="Z44" s="17">
        <f t="shared" si="58"/>
        <v>491.28033721969996</v>
      </c>
      <c r="AA44" s="16">
        <f t="shared" ref="AA44:AD44" si="64">AA30</f>
        <v>112.26448388530001</v>
      </c>
      <c r="AB44" s="16">
        <f t="shared" si="64"/>
        <v>-24.321213550399957</v>
      </c>
      <c r="AC44" s="16">
        <f t="shared" si="64"/>
        <v>92.937036961900048</v>
      </c>
      <c r="AD44" s="16">
        <f t="shared" si="64"/>
        <v>169.09999999999997</v>
      </c>
      <c r="AE44" s="17">
        <f t="shared" si="59"/>
        <v>349.98030729680005</v>
      </c>
      <c r="AF44" s="16">
        <f t="shared" ref="AF44:AI44" si="65">AF30</f>
        <v>141.5</v>
      </c>
      <c r="AG44" s="16">
        <f t="shared" si="65"/>
        <v>149</v>
      </c>
      <c r="AH44" s="16">
        <f t="shared" si="65"/>
        <v>94.991000000000014</v>
      </c>
      <c r="AI44" s="16">
        <f t="shared" si="65"/>
        <v>177.75</v>
      </c>
      <c r="AJ44" s="17">
        <f t="shared" si="60"/>
        <v>563.24099999999999</v>
      </c>
      <c r="AK44" s="16">
        <f t="shared" ref="AK44:AN44" si="66">AK30</f>
        <v>25.660000000000004</v>
      </c>
      <c r="AL44" s="16">
        <f t="shared" si="66"/>
        <v>0</v>
      </c>
      <c r="AM44" s="16">
        <f t="shared" si="66"/>
        <v>0</v>
      </c>
      <c r="AN44" s="16">
        <f t="shared" si="66"/>
        <v>0</v>
      </c>
      <c r="AO44" s="17">
        <f t="shared" si="61"/>
        <v>25.660000000000004</v>
      </c>
      <c r="AP44" s="14"/>
      <c r="AQ44" s="14"/>
      <c r="AR44" s="14"/>
      <c r="AS44" s="14"/>
      <c r="AT44" s="14"/>
      <c r="AU44" s="14"/>
    </row>
    <row r="45" spans="1:47" ht="13.4" customHeight="1">
      <c r="A45" s="19" t="s">
        <v>37</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58"/>
        <v>511.89155729080005</v>
      </c>
      <c r="AA45" s="16">
        <f>-AA41</f>
        <v>439.92766455910004</v>
      </c>
      <c r="AB45" s="16">
        <f>-AB41</f>
        <v>463.29302646189996</v>
      </c>
      <c r="AC45" s="16">
        <f>-AC41</f>
        <v>496.61851475840001</v>
      </c>
      <c r="AD45" s="16">
        <f>-AD41</f>
        <v>587.1</v>
      </c>
      <c r="AE45" s="17">
        <f t="shared" si="59"/>
        <v>1986.9392057793998</v>
      </c>
      <c r="AF45" s="16">
        <f>-AF41</f>
        <v>495.6</v>
      </c>
      <c r="AG45" s="16">
        <f>-AG41</f>
        <v>506.4</v>
      </c>
      <c r="AH45" s="16">
        <f>-AH41</f>
        <v>526.99</v>
      </c>
      <c r="AI45" s="16">
        <f>-AI41</f>
        <v>535.06999999999994</v>
      </c>
      <c r="AJ45" s="17">
        <f t="shared" si="60"/>
        <v>2064.06</v>
      </c>
      <c r="AK45" s="16">
        <f>-AK41</f>
        <v>480.89</v>
      </c>
      <c r="AL45" s="16">
        <f>-AL41</f>
        <v>0</v>
      </c>
      <c r="AM45" s="16">
        <f>-AM41</f>
        <v>0</v>
      </c>
      <c r="AN45" s="16">
        <f>-AN41</f>
        <v>0</v>
      </c>
      <c r="AO45" s="17">
        <f t="shared" si="61"/>
        <v>480.89</v>
      </c>
      <c r="AP45" s="14"/>
      <c r="AQ45" s="14"/>
      <c r="AR45" s="14"/>
      <c r="AS45" s="14"/>
      <c r="AT45" s="14"/>
      <c r="AU45" s="14"/>
    </row>
    <row r="46" spans="1:47" ht="13.4" customHeight="1">
      <c r="A46" s="19" t="s">
        <v>38</v>
      </c>
      <c r="B46" s="29" t="s">
        <v>79</v>
      </c>
      <c r="C46" s="29" t="s">
        <v>79</v>
      </c>
      <c r="D46" s="29" t="s">
        <v>79</v>
      </c>
      <c r="E46" s="29" t="s">
        <v>79</v>
      </c>
      <c r="F46" s="41" t="s">
        <v>79</v>
      </c>
      <c r="G46" s="29" t="s">
        <v>79</v>
      </c>
      <c r="H46" s="29" t="s">
        <v>79</v>
      </c>
      <c r="I46" s="16">
        <v>9.2017190000000006</v>
      </c>
      <c r="J46" s="16">
        <v>1.0422000000000001E-2</v>
      </c>
      <c r="K46" s="34">
        <v>9.2121410000000008</v>
      </c>
      <c r="L46" s="29" t="s">
        <v>79</v>
      </c>
      <c r="M46" s="29" t="s">
        <v>79</v>
      </c>
      <c r="N46" s="29" t="s">
        <v>79</v>
      </c>
      <c r="O46" s="29" t="s">
        <v>79</v>
      </c>
      <c r="P46" s="41" t="s">
        <v>79</v>
      </c>
      <c r="Q46" s="29" t="s">
        <v>79</v>
      </c>
      <c r="R46" s="29" t="s">
        <v>79</v>
      </c>
      <c r="S46" s="29" t="s">
        <v>79</v>
      </c>
      <c r="T46" s="29" t="s">
        <v>79</v>
      </c>
      <c r="U46" s="41" t="s">
        <v>79</v>
      </c>
      <c r="V46" s="29" t="s">
        <v>79</v>
      </c>
      <c r="W46" s="29" t="s">
        <v>79</v>
      </c>
      <c r="X46" s="29" t="s">
        <v>79</v>
      </c>
      <c r="Y46" s="29" t="s">
        <v>79</v>
      </c>
      <c r="Z46" s="61" t="s">
        <v>79</v>
      </c>
      <c r="AA46" s="29" t="s">
        <v>79</v>
      </c>
      <c r="AB46" s="29" t="s">
        <v>79</v>
      </c>
      <c r="AC46" s="29">
        <v>5000</v>
      </c>
      <c r="AD46" s="29">
        <v>97.1</v>
      </c>
      <c r="AE46" s="17">
        <f t="shared" si="59"/>
        <v>5097.1000000000004</v>
      </c>
      <c r="AF46" s="29">
        <v>0</v>
      </c>
      <c r="AG46" s="29">
        <v>0</v>
      </c>
      <c r="AH46" s="29">
        <v>0</v>
      </c>
      <c r="AI46" s="29">
        <v>0</v>
      </c>
      <c r="AJ46" s="17">
        <f t="shared" si="60"/>
        <v>0</v>
      </c>
      <c r="AK46" s="29">
        <v>0</v>
      </c>
      <c r="AL46" s="29"/>
      <c r="AM46" s="29"/>
      <c r="AN46" s="29"/>
      <c r="AO46" s="17">
        <f t="shared" si="61"/>
        <v>0</v>
      </c>
      <c r="AP46" s="14"/>
      <c r="AQ46" s="14"/>
      <c r="AR46" s="14"/>
      <c r="AS46" s="14"/>
      <c r="AT46" s="14"/>
      <c r="AU46" s="14"/>
    </row>
    <row r="47" spans="1:47" ht="13.4" customHeight="1">
      <c r="A47" s="20" t="s">
        <v>35</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67">SUM(L43:L46)</f>
        <v>98.178596000000013</v>
      </c>
      <c r="M47" s="21">
        <f t="shared" si="67"/>
        <v>107.037745</v>
      </c>
      <c r="N47" s="21">
        <f t="shared" si="67"/>
        <v>127.994305</v>
      </c>
      <c r="O47" s="21">
        <f t="shared" si="67"/>
        <v>199.18032299999999</v>
      </c>
      <c r="P47" s="40">
        <f t="shared" si="67"/>
        <v>532.39096900000004</v>
      </c>
      <c r="Q47" s="21">
        <f t="shared" si="67"/>
        <v>161.54438100000002</v>
      </c>
      <c r="R47" s="21">
        <f t="shared" si="67"/>
        <v>184.90045810009923</v>
      </c>
      <c r="S47" s="21">
        <f t="shared" si="67"/>
        <v>218.99597773860097</v>
      </c>
      <c r="T47" s="21">
        <f t="shared" si="67"/>
        <v>356.08184800000004</v>
      </c>
      <c r="U47" s="40">
        <f>SUM(U43:U46)</f>
        <v>921.41404699999998</v>
      </c>
      <c r="V47" s="21">
        <f t="shared" si="67"/>
        <v>243.49479000000002</v>
      </c>
      <c r="W47" s="21">
        <f t="shared" si="67"/>
        <v>254.36222214520001</v>
      </c>
      <c r="X47" s="21">
        <f t="shared" si="67"/>
        <v>269.85306739780043</v>
      </c>
      <c r="Y47" s="21">
        <f t="shared" si="67"/>
        <v>393.37899999999996</v>
      </c>
      <c r="Z47" s="40">
        <f>SUM(Z43:Z46)</f>
        <v>1161.0890795430005</v>
      </c>
      <c r="AA47" s="21">
        <f t="shared" ref="AA47:AD47" si="68">SUM(AA43:AA46)</f>
        <v>646.83377739140133</v>
      </c>
      <c r="AB47" s="21">
        <f t="shared" si="68"/>
        <v>390.0284951461997</v>
      </c>
      <c r="AC47" s="21">
        <f t="shared" si="68"/>
        <v>774.4652269754979</v>
      </c>
      <c r="AD47" s="21">
        <f t="shared" si="68"/>
        <v>919.5</v>
      </c>
      <c r="AE47" s="40">
        <f>SUM(AE43:AE46)</f>
        <v>2730.8274995130982</v>
      </c>
      <c r="AF47" s="21">
        <f t="shared" ref="AF47:AI47" si="69">SUM(AF43:AF46)</f>
        <v>724.6</v>
      </c>
      <c r="AG47" s="21">
        <f t="shared" si="69"/>
        <v>747.3</v>
      </c>
      <c r="AH47" s="21">
        <f t="shared" si="69"/>
        <v>805.73099999999999</v>
      </c>
      <c r="AI47" s="21">
        <f t="shared" si="69"/>
        <v>843.56999999999994</v>
      </c>
      <c r="AJ47" s="40">
        <f>SUM(AJ43:AJ46)</f>
        <v>3121.201</v>
      </c>
      <c r="AK47" s="21">
        <f t="shared" ref="AK47:AN47" si="70">SUM(AK43:AK46)</f>
        <v>657.43</v>
      </c>
      <c r="AL47" s="21">
        <f t="shared" si="70"/>
        <v>0</v>
      </c>
      <c r="AM47" s="21">
        <f t="shared" si="70"/>
        <v>0</v>
      </c>
      <c r="AN47" s="21">
        <f t="shared" si="70"/>
        <v>0</v>
      </c>
      <c r="AO47" s="40">
        <f>SUM(AO43:AO46)</f>
        <v>657.43</v>
      </c>
      <c r="AP47" s="14"/>
      <c r="AQ47" s="14"/>
      <c r="AR47" s="14"/>
      <c r="AS47" s="14"/>
      <c r="AT47" s="14"/>
      <c r="AU47" s="14"/>
    </row>
    <row r="48" spans="1:47" ht="13.4" customHeight="1">
      <c r="A48" s="9" t="s">
        <v>39</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3"/>
      <c r="AG48" s="13"/>
      <c r="AH48" s="13"/>
      <c r="AI48" s="13"/>
      <c r="AJ48" s="13"/>
      <c r="AK48" s="13"/>
      <c r="AL48" s="13"/>
      <c r="AM48" s="13"/>
      <c r="AN48" s="13"/>
      <c r="AO48" s="13"/>
      <c r="AP48" s="14"/>
      <c r="AQ48" s="14"/>
      <c r="AR48" s="14"/>
      <c r="AS48" s="14"/>
      <c r="AT48" s="14"/>
      <c r="AU48" s="14"/>
    </row>
    <row r="49" spans="1:47" ht="13.4" customHeight="1">
      <c r="A49" s="19" t="s">
        <v>40</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71">Q43</f>
        <v>118.60424300000001</v>
      </c>
      <c r="R49" s="16">
        <f t="shared" si="71"/>
        <v>88.11971810009922</v>
      </c>
      <c r="S49" s="16">
        <f t="shared" si="71"/>
        <v>155.20309673860095</v>
      </c>
      <c r="T49" s="16">
        <f t="shared" si="71"/>
        <v>91</v>
      </c>
      <c r="U49" s="17">
        <f t="shared" si="71"/>
        <v>452.9</v>
      </c>
      <c r="V49" s="16">
        <f t="shared" si="71"/>
        <v>97</v>
      </c>
      <c r="W49" s="16">
        <f t="shared" si="71"/>
        <v>47.8</v>
      </c>
      <c r="X49" s="16">
        <f t="shared" si="71"/>
        <v>25.119185032500383</v>
      </c>
      <c r="Y49" s="16">
        <f t="shared" si="71"/>
        <v>-12.002000000000001</v>
      </c>
      <c r="Z49" s="17">
        <f t="shared" si="71"/>
        <v>157.91718503250038</v>
      </c>
      <c r="AA49" s="16">
        <f>AA43</f>
        <v>94.641628947001237</v>
      </c>
      <c r="AB49" s="16">
        <f t="shared" ref="AB49:AE49" si="72">AB43</f>
        <v>-48.943317765300321</v>
      </c>
      <c r="AC49" s="16">
        <f t="shared" si="72"/>
        <v>-4815.0903247448023</v>
      </c>
      <c r="AD49" s="16">
        <f t="shared" si="72"/>
        <v>66.2</v>
      </c>
      <c r="AE49" s="17">
        <f t="shared" si="72"/>
        <v>-4703.1920135631017</v>
      </c>
      <c r="AF49" s="16">
        <f>AF43</f>
        <v>87.5</v>
      </c>
      <c r="AG49" s="16">
        <f t="shared" ref="AG49:AJ49" si="73">AG43</f>
        <v>91.9</v>
      </c>
      <c r="AH49" s="16">
        <f t="shared" si="73"/>
        <v>183.75</v>
      </c>
      <c r="AI49" s="16">
        <f t="shared" si="73"/>
        <v>130.75</v>
      </c>
      <c r="AJ49" s="17">
        <f t="shared" si="73"/>
        <v>493.9</v>
      </c>
      <c r="AK49" s="16">
        <f>AK43</f>
        <v>150.88</v>
      </c>
      <c r="AL49" s="16">
        <f t="shared" ref="AL49:AO49" si="74">AL43</f>
        <v>0</v>
      </c>
      <c r="AM49" s="16">
        <f t="shared" si="74"/>
        <v>0</v>
      </c>
      <c r="AN49" s="16">
        <f t="shared" si="74"/>
        <v>0</v>
      </c>
      <c r="AO49" s="17">
        <f t="shared" si="74"/>
        <v>150.88</v>
      </c>
      <c r="AP49" s="14"/>
      <c r="AQ49" s="14"/>
      <c r="AR49" s="14"/>
      <c r="AS49" s="14"/>
      <c r="AT49" s="14"/>
      <c r="AU49" s="14"/>
    </row>
    <row r="50" spans="1:47" ht="13.4" customHeight="1">
      <c r="A50" s="15" t="s">
        <v>41</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75">P47</f>
        <v>532.39096900000004</v>
      </c>
      <c r="Q50" s="16">
        <f t="shared" si="75"/>
        <v>161.54438100000002</v>
      </c>
      <c r="R50" s="16">
        <f t="shared" si="75"/>
        <v>184.90045810009923</v>
      </c>
      <c r="S50" s="16">
        <f t="shared" si="75"/>
        <v>218.99597773860097</v>
      </c>
      <c r="T50" s="16">
        <f t="shared" si="75"/>
        <v>356.08184800000004</v>
      </c>
      <c r="U50" s="17">
        <f t="shared" si="75"/>
        <v>921.41404699999998</v>
      </c>
      <c r="V50" s="16">
        <f t="shared" si="75"/>
        <v>243.49479000000002</v>
      </c>
      <c r="W50" s="16">
        <f t="shared" si="75"/>
        <v>254.36222214520001</v>
      </c>
      <c r="X50" s="16">
        <f t="shared" si="75"/>
        <v>269.85306739780043</v>
      </c>
      <c r="Y50" s="16">
        <f t="shared" si="75"/>
        <v>393.37899999999996</v>
      </c>
      <c r="Z50" s="17">
        <f t="shared" si="75"/>
        <v>1161.0890795430005</v>
      </c>
      <c r="AA50" s="16">
        <f>AA47</f>
        <v>646.83377739140133</v>
      </c>
      <c r="AB50" s="16">
        <f t="shared" ref="AB50:AE50" si="76">AB47</f>
        <v>390.0284951461997</v>
      </c>
      <c r="AC50" s="16">
        <f t="shared" si="76"/>
        <v>774.4652269754979</v>
      </c>
      <c r="AD50" s="16">
        <f t="shared" si="76"/>
        <v>919.5</v>
      </c>
      <c r="AE50" s="17">
        <f t="shared" si="76"/>
        <v>2730.8274995130982</v>
      </c>
      <c r="AF50" s="16">
        <f>AF47</f>
        <v>724.6</v>
      </c>
      <c r="AG50" s="16">
        <f t="shared" ref="AG50:AJ50" si="77">AG47</f>
        <v>747.3</v>
      </c>
      <c r="AH50" s="16">
        <f t="shared" si="77"/>
        <v>805.73099999999999</v>
      </c>
      <c r="AI50" s="16">
        <f t="shared" si="77"/>
        <v>843.56999999999994</v>
      </c>
      <c r="AJ50" s="17">
        <f t="shared" si="77"/>
        <v>3121.201</v>
      </c>
      <c r="AK50" s="16">
        <f>AK47</f>
        <v>657.43</v>
      </c>
      <c r="AL50" s="16">
        <f t="shared" ref="AL50:AO50" si="78">AL47</f>
        <v>0</v>
      </c>
      <c r="AM50" s="16">
        <f t="shared" si="78"/>
        <v>0</v>
      </c>
      <c r="AN50" s="16">
        <f t="shared" si="78"/>
        <v>0</v>
      </c>
      <c r="AO50" s="17">
        <f t="shared" si="78"/>
        <v>657.43</v>
      </c>
      <c r="AP50" s="14"/>
      <c r="AQ50" s="14"/>
      <c r="AR50" s="14"/>
      <c r="AS50" s="14"/>
      <c r="AT50" s="14"/>
      <c r="AU50" s="14"/>
    </row>
    <row r="51" spans="1:47" ht="13.4" customHeight="1">
      <c r="A51" s="19" t="s">
        <v>42</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79">Q10</f>
        <v>1624.2100740000001</v>
      </c>
      <c r="R51" s="16">
        <f t="shared" si="79"/>
        <v>1621.8653059999999</v>
      </c>
      <c r="S51" s="16">
        <f t="shared" si="79"/>
        <v>1777.7483159999999</v>
      </c>
      <c r="T51" s="16">
        <f t="shared" si="79"/>
        <v>2999.5</v>
      </c>
      <c r="U51" s="17">
        <f t="shared" si="79"/>
        <v>8023.3</v>
      </c>
      <c r="V51" s="16">
        <f t="shared" si="79"/>
        <v>3349.9</v>
      </c>
      <c r="W51" s="16">
        <f t="shared" si="79"/>
        <v>3682.1786329734</v>
      </c>
      <c r="X51" s="16">
        <f t="shared" si="79"/>
        <v>3937.7421318587003</v>
      </c>
      <c r="Y51" s="16">
        <f t="shared" si="79"/>
        <v>5207.4489999999996</v>
      </c>
      <c r="Z51" s="17">
        <f t="shared" si="79"/>
        <v>16177.269764832101</v>
      </c>
      <c r="AA51" s="16">
        <f>AA10</f>
        <v>6549.8153865130998</v>
      </c>
      <c r="AB51" s="16">
        <f t="shared" ref="AB51:AE51" si="80">AB10</f>
        <v>6614.5028985743002</v>
      </c>
      <c r="AC51" s="16">
        <f t="shared" si="80"/>
        <v>7196.3</v>
      </c>
      <c r="AD51" s="16">
        <f t="shared" si="80"/>
        <v>7361.2</v>
      </c>
      <c r="AE51" s="17">
        <f t="shared" si="80"/>
        <v>27721.8182850874</v>
      </c>
      <c r="AF51" s="16">
        <f>AF10</f>
        <v>6927.3</v>
      </c>
      <c r="AG51" s="16">
        <f t="shared" ref="AG51:AJ51" si="81">AG10</f>
        <v>7020.6</v>
      </c>
      <c r="AH51" s="16">
        <f t="shared" si="81"/>
        <v>7265.1</v>
      </c>
      <c r="AI51" s="16">
        <f t="shared" si="81"/>
        <v>7532.3</v>
      </c>
      <c r="AJ51" s="17">
        <f t="shared" si="81"/>
        <v>28745.3</v>
      </c>
      <c r="AK51" s="16">
        <f>AK10</f>
        <v>6792.09</v>
      </c>
      <c r="AL51" s="16">
        <f t="shared" ref="AL51:AO51" si="82">AL10</f>
        <v>0</v>
      </c>
      <c r="AM51" s="16">
        <f t="shared" si="82"/>
        <v>0</v>
      </c>
      <c r="AN51" s="16">
        <f t="shared" si="82"/>
        <v>0</v>
      </c>
      <c r="AO51" s="17">
        <f t="shared" si="82"/>
        <v>6792.09</v>
      </c>
      <c r="AP51" s="14"/>
      <c r="AQ51" s="14"/>
      <c r="AR51" s="14"/>
      <c r="AS51" s="14"/>
      <c r="AT51" s="14"/>
      <c r="AU51" s="14"/>
    </row>
    <row r="52" spans="1:47" ht="13.4" customHeight="1">
      <c r="A52" s="20" t="s">
        <v>43</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83">L49/L51</f>
        <v>6.265411472138499E-2</v>
      </c>
      <c r="M52" s="28">
        <f t="shared" si="83"/>
        <v>6.2222969975116005E-2</v>
      </c>
      <c r="N52" s="28">
        <f t="shared" si="83"/>
        <v>7.1180243635035584E-2</v>
      </c>
      <c r="O52" s="28">
        <f t="shared" si="83"/>
        <v>9.2757581331718061E-2</v>
      </c>
      <c r="P52" s="24">
        <f t="shared" si="83"/>
        <v>7.3803714113665861E-2</v>
      </c>
      <c r="Q52" s="28">
        <f t="shared" si="83"/>
        <v>7.3022723414040341E-2</v>
      </c>
      <c r="R52" s="28">
        <f t="shared" si="83"/>
        <v>5.4332328198960333E-2</v>
      </c>
      <c r="S52" s="28">
        <f t="shared" si="83"/>
        <v>8.7303188725732395E-2</v>
      </c>
      <c r="T52" s="28">
        <f t="shared" si="83"/>
        <v>3.0338389731621937E-2</v>
      </c>
      <c r="U52" s="24">
        <f t="shared" si="83"/>
        <v>5.6448094923535197E-2</v>
      </c>
      <c r="V52" s="28">
        <f t="shared" si="83"/>
        <v>2.8956088241440043E-2</v>
      </c>
      <c r="W52" s="28">
        <f t="shared" si="83"/>
        <v>1.2981445161828276E-2</v>
      </c>
      <c r="X52" s="28">
        <f t="shared" si="83"/>
        <v>6.3790832897032742E-3</v>
      </c>
      <c r="Y52" s="28">
        <f t="shared" si="83"/>
        <v>-2.3047753324132413E-3</v>
      </c>
      <c r="Z52" s="24">
        <f>Z49/Z51</f>
        <v>9.7616709944342919E-3</v>
      </c>
      <c r="AA52" s="28">
        <f t="shared" ref="AA52:AD52" si="84">AA49/AA51</f>
        <v>1.4449510919327642E-2</v>
      </c>
      <c r="AB52" s="28">
        <f t="shared" si="84"/>
        <v>-7.3993947112563265E-3</v>
      </c>
      <c r="AC52" s="28">
        <f t="shared" si="84"/>
        <v>-0.66910639144349204</v>
      </c>
      <c r="AD52" s="28">
        <f t="shared" si="84"/>
        <v>8.9930989512579471E-3</v>
      </c>
      <c r="AE52" s="24">
        <f>AE49/AE51</f>
        <v>-0.16965669297721081</v>
      </c>
      <c r="AF52" s="28">
        <f t="shared" ref="AF52:AI52" si="85">AF49/AF51</f>
        <v>1.2631183866730183E-2</v>
      </c>
      <c r="AG52" s="28">
        <f t="shared" si="85"/>
        <v>1.309004928353702E-2</v>
      </c>
      <c r="AH52" s="28">
        <f t="shared" si="85"/>
        <v>2.5292150142461906E-2</v>
      </c>
      <c r="AI52" s="28">
        <f t="shared" si="85"/>
        <v>1.7358575733839598E-2</v>
      </c>
      <c r="AJ52" s="24">
        <f>AJ49/AJ51</f>
        <v>1.7181939308339101E-2</v>
      </c>
      <c r="AK52" s="28">
        <f t="shared" ref="AK52:AN52" si="86">AK49/AK51</f>
        <v>2.2214075490754687E-2</v>
      </c>
      <c r="AL52" s="28" t="e">
        <f t="shared" si="86"/>
        <v>#DIV/0!</v>
      </c>
      <c r="AM52" s="28" t="e">
        <f t="shared" si="86"/>
        <v>#DIV/0!</v>
      </c>
      <c r="AN52" s="28" t="e">
        <f t="shared" si="86"/>
        <v>#DIV/0!</v>
      </c>
      <c r="AO52" s="24">
        <f>AO49/AO51</f>
        <v>2.2214075490754687E-2</v>
      </c>
      <c r="AP52" s="14"/>
      <c r="AQ52" s="14"/>
      <c r="AR52" s="14"/>
      <c r="AS52" s="14"/>
      <c r="AT52" s="14"/>
      <c r="AU52" s="14"/>
    </row>
    <row r="53" spans="1:47" ht="13.4" customHeight="1">
      <c r="A53" s="20" t="s">
        <v>44</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87">L50/L51</f>
        <v>8.9110231696260006E-2</v>
      </c>
      <c r="M53" s="28">
        <f t="shared" si="87"/>
        <v>9.0968107001008477E-2</v>
      </c>
      <c r="N53" s="28">
        <f t="shared" si="87"/>
        <v>0.10522000465379193</v>
      </c>
      <c r="O53" s="28">
        <f t="shared" si="87"/>
        <v>0.12927987284561709</v>
      </c>
      <c r="P53" s="24">
        <f t="shared" si="87"/>
        <v>0.10572642579563671</v>
      </c>
      <c r="Q53" s="28">
        <f t="shared" si="87"/>
        <v>9.9460275235308024E-2</v>
      </c>
      <c r="R53" s="28">
        <f t="shared" si="87"/>
        <v>0.11400481742600346</v>
      </c>
      <c r="S53" s="28">
        <f t="shared" si="87"/>
        <v>0.12318727896834693</v>
      </c>
      <c r="T53" s="28">
        <f t="shared" si="87"/>
        <v>0.11871373495582599</v>
      </c>
      <c r="U53" s="24">
        <f t="shared" si="87"/>
        <v>0.11484227774107911</v>
      </c>
      <c r="V53" s="28">
        <f t="shared" si="87"/>
        <v>7.2687181706916626E-2</v>
      </c>
      <c r="W53" s="28">
        <f>W50/W51</f>
        <v>6.9079272761897403E-2</v>
      </c>
      <c r="X53" s="28">
        <f>X50/X51</f>
        <v>6.8529898190774596E-2</v>
      </c>
      <c r="Y53" s="28">
        <f>Y50/Y51</f>
        <v>7.5541594358389294E-2</v>
      </c>
      <c r="Z53" s="24">
        <f t="shared" ref="Z53:AA53" si="88">Z50/Z51</f>
        <v>7.1772869984965043E-2</v>
      </c>
      <c r="AA53" s="28">
        <f t="shared" si="88"/>
        <v>9.8756031921649889E-2</v>
      </c>
      <c r="AB53" s="28">
        <f>AB50/AB51</f>
        <v>5.8965654883947068E-2</v>
      </c>
      <c r="AC53" s="28">
        <f>AC50/AC51</f>
        <v>0.10761991953858203</v>
      </c>
      <c r="AD53" s="28">
        <f>AD50/AD51</f>
        <v>0.12491169917948161</v>
      </c>
      <c r="AE53" s="24">
        <f t="shared" ref="AE53:AF53" si="89">AE50/AE51</f>
        <v>9.8508238941242623E-2</v>
      </c>
      <c r="AF53" s="28">
        <f t="shared" si="89"/>
        <v>0.10460063805523076</v>
      </c>
      <c r="AG53" s="28">
        <f>AG50/AG51</f>
        <v>0.10644389368430048</v>
      </c>
      <c r="AH53" s="28">
        <f>AH50/AH51</f>
        <v>0.11090432340917537</v>
      </c>
      <c r="AI53" s="28">
        <f>AI50/AI51</f>
        <v>0.11199368054910186</v>
      </c>
      <c r="AJ53" s="24">
        <f t="shared" ref="AJ53:AK53" si="90">AJ50/AJ51</f>
        <v>0.10858126371963417</v>
      </c>
      <c r="AK53" s="28">
        <f t="shared" si="90"/>
        <v>9.6793475940395363E-2</v>
      </c>
      <c r="AL53" s="28" t="e">
        <f>AL50/AL51</f>
        <v>#DIV/0!</v>
      </c>
      <c r="AM53" s="28" t="e">
        <f>AM50/AM51</f>
        <v>#DIV/0!</v>
      </c>
      <c r="AN53" s="28" t="e">
        <f>AN50/AN51</f>
        <v>#DIV/0!</v>
      </c>
      <c r="AO53" s="24">
        <f t="shared" ref="AO53" si="91">AO50/AO51</f>
        <v>9.6793475940395363E-2</v>
      </c>
      <c r="AP53" s="14"/>
      <c r="AQ53" s="14"/>
      <c r="AR53" s="14"/>
      <c r="AS53" s="14"/>
      <c r="AT53" s="14"/>
      <c r="AU53" s="14"/>
    </row>
    <row r="54" spans="1:47" ht="13.4" customHeight="1">
      <c r="A54" s="43" t="s">
        <v>45</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3"/>
      <c r="AG54" s="13"/>
      <c r="AH54" s="13"/>
      <c r="AI54" s="13"/>
      <c r="AJ54" s="13"/>
      <c r="AK54" s="13"/>
      <c r="AL54" s="13"/>
      <c r="AM54" s="13"/>
      <c r="AN54" s="13"/>
      <c r="AO54" s="13"/>
      <c r="AP54" s="14"/>
      <c r="AQ54" s="14"/>
      <c r="AR54" s="14"/>
      <c r="AS54" s="14"/>
      <c r="AT54" s="14"/>
      <c r="AU54" s="14"/>
    </row>
    <row r="55" spans="1:47" ht="13.4" customHeight="1">
      <c r="A55" s="19" t="s">
        <v>46</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92">K29</f>
        <v>373.29444299999983</v>
      </c>
      <c r="L55" s="18">
        <f t="shared" si="92"/>
        <v>112.24113200000006</v>
      </c>
      <c r="M55" s="18">
        <f t="shared" si="92"/>
        <v>114.2</v>
      </c>
      <c r="N55" s="18">
        <f t="shared" si="92"/>
        <v>134.786148</v>
      </c>
      <c r="O55" s="18">
        <f t="shared" si="92"/>
        <v>194.34267199999999</v>
      </c>
      <c r="P55" s="27">
        <f t="shared" si="92"/>
        <v>555.56995200000006</v>
      </c>
      <c r="Q55" s="18">
        <f t="shared" si="92"/>
        <v>175.20965000000007</v>
      </c>
      <c r="R55" s="18">
        <f t="shared" si="92"/>
        <v>145.70858800000005</v>
      </c>
      <c r="S55" s="18">
        <f t="shared" si="92"/>
        <v>214.90208620980093</v>
      </c>
      <c r="T55" s="18">
        <f t="shared" si="92"/>
        <v>179.1</v>
      </c>
      <c r="U55" s="27">
        <f t="shared" si="92"/>
        <v>714.92032420980104</v>
      </c>
      <c r="V55" s="18">
        <f t="shared" si="92"/>
        <v>192.5</v>
      </c>
      <c r="W55" s="18">
        <f t="shared" si="92"/>
        <v>151.80000000000001</v>
      </c>
      <c r="X55" s="18">
        <f t="shared" si="92"/>
        <v>156.6408437300004</v>
      </c>
      <c r="Y55" s="18">
        <f t="shared" si="92"/>
        <v>329.7</v>
      </c>
      <c r="Z55" s="27">
        <f>Z29</f>
        <v>830.64084373000037</v>
      </c>
      <c r="AA55" s="18">
        <f t="shared" ref="AA55:AD55" si="93">AA29</f>
        <v>648.15467300090177</v>
      </c>
      <c r="AB55" s="18">
        <f t="shared" si="93"/>
        <v>527.55674687889905</v>
      </c>
      <c r="AC55" s="18">
        <f t="shared" si="93"/>
        <v>808.1045993265991</v>
      </c>
      <c r="AD55" s="18">
        <f t="shared" si="93"/>
        <v>791</v>
      </c>
      <c r="AE55" s="27">
        <f>AE29</f>
        <v>2774.8160192063997</v>
      </c>
      <c r="AF55" s="18">
        <f t="shared" ref="AF55:AI55" si="94">AF29</f>
        <v>692.2</v>
      </c>
      <c r="AG55" s="18">
        <f t="shared" si="94"/>
        <v>715.49</v>
      </c>
      <c r="AH55" s="18">
        <f t="shared" si="94"/>
        <v>848.49</v>
      </c>
      <c r="AI55" s="18">
        <f t="shared" si="94"/>
        <v>817.81</v>
      </c>
      <c r="AJ55" s="27">
        <f>AJ29</f>
        <v>3073.9900000000002</v>
      </c>
      <c r="AK55" s="18">
        <f t="shared" ref="AK55:AN55" si="95">AK29</f>
        <v>767.85</v>
      </c>
      <c r="AL55" s="18">
        <f t="shared" si="95"/>
        <v>0</v>
      </c>
      <c r="AM55" s="18">
        <f t="shared" si="95"/>
        <v>0</v>
      </c>
      <c r="AN55" s="18">
        <f t="shared" si="95"/>
        <v>0</v>
      </c>
      <c r="AO55" s="27">
        <f>AO29</f>
        <v>767.85</v>
      </c>
      <c r="AP55" s="14"/>
      <c r="AQ55" s="14"/>
      <c r="AR55" s="14"/>
      <c r="AS55" s="14"/>
      <c r="AT55" s="14"/>
      <c r="AU55" s="14"/>
    </row>
    <row r="56" spans="1:47" ht="13.4" customHeight="1">
      <c r="A56" s="15" t="s">
        <v>47</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AJ56" si="96">K33</f>
        <v>367.12412599999982</v>
      </c>
      <c r="L56" s="16">
        <f t="shared" si="96"/>
        <v>108.11596300000006</v>
      </c>
      <c r="M56" s="16">
        <f t="shared" si="96"/>
        <v>117.095279</v>
      </c>
      <c r="N56" s="16">
        <f t="shared" si="96"/>
        <v>144.09498099999999</v>
      </c>
      <c r="O56" s="16">
        <f t="shared" si="96"/>
        <v>212.958741</v>
      </c>
      <c r="P56" s="17">
        <f t="shared" si="96"/>
        <v>582.26496400000008</v>
      </c>
      <c r="Q56" s="16">
        <f t="shared" si="96"/>
        <v>177.05105000000006</v>
      </c>
      <c r="R56" s="16">
        <f t="shared" si="96"/>
        <v>199.73272800000007</v>
      </c>
      <c r="S56" s="16">
        <f>S33</f>
        <v>234.26874520980095</v>
      </c>
      <c r="T56" s="16">
        <f>T33</f>
        <v>378.08184800000004</v>
      </c>
      <c r="U56" s="17">
        <f t="shared" si="96"/>
        <v>989.13437120980109</v>
      </c>
      <c r="V56" s="16">
        <f t="shared" si="96"/>
        <v>268.69479000000001</v>
      </c>
      <c r="W56" s="16">
        <f t="shared" si="96"/>
        <v>283.76222214519998</v>
      </c>
      <c r="X56" s="16">
        <f t="shared" si="96"/>
        <v>298.46016880450043</v>
      </c>
      <c r="Y56" s="16">
        <f t="shared" si="96"/>
        <v>471.00399999999996</v>
      </c>
      <c r="Z56" s="17">
        <f t="shared" si="96"/>
        <v>1321.9211809497003</v>
      </c>
      <c r="AA56" s="16">
        <f t="shared" si="96"/>
        <v>760.41915688620179</v>
      </c>
      <c r="AB56" s="16">
        <f t="shared" si="96"/>
        <v>503.23553332849912</v>
      </c>
      <c r="AC56" s="16">
        <f t="shared" si="96"/>
        <v>901.04163628849915</v>
      </c>
      <c r="AD56" s="16">
        <f t="shared" si="96"/>
        <v>960.09999999999991</v>
      </c>
      <c r="AE56" s="17">
        <f t="shared" si="96"/>
        <v>3124.7963265031999</v>
      </c>
      <c r="AF56" s="16">
        <f t="shared" si="96"/>
        <v>833.7</v>
      </c>
      <c r="AG56" s="16">
        <f t="shared" si="96"/>
        <v>864.49</v>
      </c>
      <c r="AH56" s="16">
        <f t="shared" si="96"/>
        <v>943.48099999999999</v>
      </c>
      <c r="AI56" s="16">
        <f t="shared" si="96"/>
        <v>995.56</v>
      </c>
      <c r="AJ56" s="17">
        <f t="shared" si="96"/>
        <v>3637.2310000000002</v>
      </c>
      <c r="AK56" s="16">
        <f t="shared" ref="AK56:AO56" si="97">AK33</f>
        <v>793.51</v>
      </c>
      <c r="AL56" s="16">
        <f t="shared" si="97"/>
        <v>0</v>
      </c>
      <c r="AM56" s="16">
        <f t="shared" si="97"/>
        <v>0</v>
      </c>
      <c r="AN56" s="16">
        <f t="shared" si="97"/>
        <v>0</v>
      </c>
      <c r="AO56" s="17">
        <f t="shared" si="97"/>
        <v>793.51</v>
      </c>
      <c r="AP56" s="14"/>
      <c r="AQ56" s="14"/>
      <c r="AR56" s="14"/>
      <c r="AS56" s="14"/>
      <c r="AT56" s="14"/>
      <c r="AU56" s="14"/>
    </row>
    <row r="57" spans="1:47" ht="13.4" customHeight="1">
      <c r="A57" s="19" t="s">
        <v>48</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AJ57" si="98">Q10</f>
        <v>1624.2100740000001</v>
      </c>
      <c r="R57" s="18">
        <f t="shared" si="98"/>
        <v>1621.8653059999999</v>
      </c>
      <c r="S57" s="18">
        <f t="shared" si="98"/>
        <v>1777.7483159999999</v>
      </c>
      <c r="T57" s="18">
        <f t="shared" si="98"/>
        <v>2999.5</v>
      </c>
      <c r="U57" s="17">
        <f t="shared" si="98"/>
        <v>8023.3</v>
      </c>
      <c r="V57" s="18">
        <f t="shared" si="98"/>
        <v>3349.9</v>
      </c>
      <c r="W57" s="18">
        <f t="shared" si="98"/>
        <v>3682.1786329734</v>
      </c>
      <c r="X57" s="18">
        <f t="shared" si="98"/>
        <v>3937.7421318587003</v>
      </c>
      <c r="Y57" s="18">
        <f t="shared" si="98"/>
        <v>5207.4489999999996</v>
      </c>
      <c r="Z57" s="17">
        <f t="shared" si="98"/>
        <v>16177.269764832101</v>
      </c>
      <c r="AA57" s="18">
        <f t="shared" si="98"/>
        <v>6549.8153865130998</v>
      </c>
      <c r="AB57" s="18">
        <f t="shared" si="98"/>
        <v>6614.5028985743002</v>
      </c>
      <c r="AC57" s="18">
        <f t="shared" si="98"/>
        <v>7196.3</v>
      </c>
      <c r="AD57" s="18">
        <f t="shared" si="98"/>
        <v>7361.2</v>
      </c>
      <c r="AE57" s="17">
        <f t="shared" si="98"/>
        <v>27721.8182850874</v>
      </c>
      <c r="AF57" s="18">
        <f t="shared" si="98"/>
        <v>6927.3</v>
      </c>
      <c r="AG57" s="18">
        <f t="shared" si="98"/>
        <v>7020.6</v>
      </c>
      <c r="AH57" s="18">
        <f t="shared" si="98"/>
        <v>7265.1</v>
      </c>
      <c r="AI57" s="18">
        <f t="shared" si="98"/>
        <v>7532.3</v>
      </c>
      <c r="AJ57" s="17">
        <f t="shared" si="98"/>
        <v>28745.3</v>
      </c>
      <c r="AK57" s="18">
        <f t="shared" ref="AK57:AO57" si="99">AK10</f>
        <v>6792.09</v>
      </c>
      <c r="AL57" s="18">
        <f t="shared" si="99"/>
        <v>0</v>
      </c>
      <c r="AM57" s="18">
        <f t="shared" si="99"/>
        <v>0</v>
      </c>
      <c r="AN57" s="18">
        <f t="shared" si="99"/>
        <v>0</v>
      </c>
      <c r="AO57" s="17">
        <f t="shared" si="99"/>
        <v>6792.09</v>
      </c>
      <c r="AP57" s="14"/>
      <c r="AQ57" s="14"/>
      <c r="AR57" s="14"/>
      <c r="AS57" s="14"/>
      <c r="AT57" s="14"/>
      <c r="AU57" s="14"/>
    </row>
    <row r="58" spans="1:47" ht="13.4" customHeight="1">
      <c r="A58" s="20" t="s">
        <v>49</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AJ58" si="100">Q55/Q57</f>
        <v>0.10787376140852581</v>
      </c>
      <c r="R58" s="42">
        <f t="shared" si="100"/>
        <v>8.9840128807835817E-2</v>
      </c>
      <c r="S58" s="42">
        <f t="shared" si="100"/>
        <v>0.1208844268199554</v>
      </c>
      <c r="T58" s="42">
        <f t="shared" si="100"/>
        <v>5.9709951658609768E-2</v>
      </c>
      <c r="U58" s="24">
        <f t="shared" si="100"/>
        <v>8.9105520697194546E-2</v>
      </c>
      <c r="V58" s="42">
        <f t="shared" si="100"/>
        <v>5.7464401922445445E-2</v>
      </c>
      <c r="W58" s="42">
        <f t="shared" si="100"/>
        <v>4.1225593631078084E-2</v>
      </c>
      <c r="X58" s="42">
        <f t="shared" si="100"/>
        <v>3.9779355398283152E-2</v>
      </c>
      <c r="Y58" s="42">
        <f t="shared" si="100"/>
        <v>6.331315006637607E-2</v>
      </c>
      <c r="Z58" s="24">
        <f t="shared" si="100"/>
        <v>5.1346170015396375E-2</v>
      </c>
      <c r="AA58" s="42">
        <f t="shared" si="100"/>
        <v>9.8957701057580102E-2</v>
      </c>
      <c r="AB58" s="42">
        <f t="shared" si="100"/>
        <v>7.975758042113934E-2</v>
      </c>
      <c r="AC58" s="42">
        <f t="shared" si="100"/>
        <v>0.1122944567800952</v>
      </c>
      <c r="AD58" s="42">
        <f t="shared" si="100"/>
        <v>0.10745530620007608</v>
      </c>
      <c r="AE58" s="24">
        <f t="shared" si="100"/>
        <v>0.10009502229148788</v>
      </c>
      <c r="AF58" s="42">
        <f t="shared" si="100"/>
        <v>9.9923491114864385E-2</v>
      </c>
      <c r="AG58" s="42">
        <f t="shared" si="100"/>
        <v>0.10191294191379653</v>
      </c>
      <c r="AH58" s="42">
        <f t="shared" si="100"/>
        <v>0.11678985836395919</v>
      </c>
      <c r="AI58" s="42">
        <f t="shared" si="100"/>
        <v>0.1085737424159951</v>
      </c>
      <c r="AJ58" s="24">
        <f t="shared" si="100"/>
        <v>0.10693887348540458</v>
      </c>
      <c r="AK58" s="42">
        <f t="shared" ref="AK58:AO58" si="101">AK55/AK57</f>
        <v>0.11305062212073162</v>
      </c>
      <c r="AL58" s="42" t="e">
        <f t="shared" si="101"/>
        <v>#DIV/0!</v>
      </c>
      <c r="AM58" s="42" t="e">
        <f t="shared" si="101"/>
        <v>#DIV/0!</v>
      </c>
      <c r="AN58" s="42" t="e">
        <f t="shared" si="101"/>
        <v>#DIV/0!</v>
      </c>
      <c r="AO58" s="24">
        <f t="shared" si="101"/>
        <v>0.11305062212073162</v>
      </c>
      <c r="AP58" s="14"/>
      <c r="AQ58" s="14"/>
      <c r="AR58" s="14"/>
      <c r="AS58" s="14"/>
      <c r="AT58" s="14"/>
      <c r="AU58" s="14"/>
    </row>
    <row r="59" spans="1:47" ht="13.4" customHeight="1">
      <c r="A59" s="20" t="s">
        <v>50</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AJ59" si="102">L56/L57</f>
        <v>9.8129723845249109E-2</v>
      </c>
      <c r="M59" s="42">
        <f t="shared" si="102"/>
        <v>9.9515697657727581E-2</v>
      </c>
      <c r="N59" s="42">
        <f t="shared" si="102"/>
        <v>0.11845585294914535</v>
      </c>
      <c r="O59" s="42">
        <f t="shared" si="102"/>
        <v>0.13822288538934996</v>
      </c>
      <c r="P59" s="24">
        <f t="shared" si="102"/>
        <v>0.11563079972106943</v>
      </c>
      <c r="Q59" s="42">
        <f t="shared" si="102"/>
        <v>0.10900748175017172</v>
      </c>
      <c r="R59" s="42">
        <f t="shared" si="102"/>
        <v>0.12315000959765279</v>
      </c>
      <c r="S59" s="42">
        <f t="shared" si="102"/>
        <v>0.13177835304432428</v>
      </c>
      <c r="T59" s="42">
        <f t="shared" si="102"/>
        <v>0.12604829071511919</v>
      </c>
      <c r="U59" s="24">
        <f t="shared" si="102"/>
        <v>0.12328273543427282</v>
      </c>
      <c r="V59" s="42">
        <f t="shared" si="102"/>
        <v>8.0209794322218572E-2</v>
      </c>
      <c r="W59" s="42">
        <f t="shared" si="102"/>
        <v>7.7063676271473786E-2</v>
      </c>
      <c r="X59" s="42">
        <f t="shared" si="102"/>
        <v>7.5794747042925506E-2</v>
      </c>
      <c r="Y59" s="42">
        <f t="shared" si="102"/>
        <v>9.0448125368102497E-2</v>
      </c>
      <c r="Z59" s="24">
        <f t="shared" si="102"/>
        <v>8.1714726907962901E-2</v>
      </c>
      <c r="AA59" s="42">
        <f t="shared" si="102"/>
        <v>0.11609780001616553</v>
      </c>
      <c r="AB59" s="42">
        <f t="shared" si="102"/>
        <v>7.60806278332673E-2</v>
      </c>
      <c r="AC59" s="42">
        <f t="shared" si="102"/>
        <v>0.1252090152284506</v>
      </c>
      <c r="AD59" s="42">
        <f t="shared" si="102"/>
        <v>0.13042710427647666</v>
      </c>
      <c r="AE59" s="24">
        <f t="shared" si="102"/>
        <v>0.11271974638778093</v>
      </c>
      <c r="AF59" s="42">
        <f t="shared" si="102"/>
        <v>0.1203499198822052</v>
      </c>
      <c r="AG59" s="42">
        <f t="shared" si="102"/>
        <v>0.12313619918525481</v>
      </c>
      <c r="AH59" s="42">
        <f t="shared" si="102"/>
        <v>0.1298648332438645</v>
      </c>
      <c r="AI59" s="42">
        <f t="shared" si="102"/>
        <v>0.13217211210387264</v>
      </c>
      <c r="AJ59" s="24">
        <f t="shared" si="102"/>
        <v>0.12653306801459718</v>
      </c>
      <c r="AK59" s="42">
        <f t="shared" ref="AK59:AO59" si="103">AK56/AK57</f>
        <v>0.11682854614706224</v>
      </c>
      <c r="AL59" s="42" t="e">
        <f t="shared" si="103"/>
        <v>#DIV/0!</v>
      </c>
      <c r="AM59" s="42" t="e">
        <f t="shared" si="103"/>
        <v>#DIV/0!</v>
      </c>
      <c r="AN59" s="42" t="e">
        <f t="shared" si="103"/>
        <v>#DIV/0!</v>
      </c>
      <c r="AO59" s="24">
        <f t="shared" si="103"/>
        <v>0.11682854614706224</v>
      </c>
      <c r="AP59" s="14"/>
      <c r="AQ59" s="14"/>
      <c r="AR59" s="14"/>
      <c r="AS59" s="14"/>
      <c r="AT59" s="14"/>
      <c r="AU59" s="14"/>
    </row>
    <row r="60" spans="1:47" ht="13.4" customHeight="1">
      <c r="A60" s="43" t="s">
        <v>51</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3"/>
      <c r="AG60" s="13"/>
      <c r="AH60" s="13"/>
      <c r="AI60" s="13"/>
      <c r="AJ60" s="13"/>
      <c r="AK60" s="13"/>
      <c r="AL60" s="13"/>
      <c r="AM60" s="13"/>
      <c r="AN60" s="13"/>
      <c r="AO60" s="13"/>
      <c r="AP60" s="14"/>
      <c r="AQ60" s="14"/>
      <c r="AR60" s="14"/>
      <c r="AS60" s="14"/>
      <c r="AT60" s="14"/>
      <c r="AU60" s="14"/>
    </row>
    <row r="61" spans="1:47" ht="13.4" customHeight="1">
      <c r="A61" s="19" t="s">
        <v>52</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104">+R56</f>
        <v>199.73272800000007</v>
      </c>
      <c r="S61" s="18">
        <f t="shared" si="104"/>
        <v>234.26874520980095</v>
      </c>
      <c r="T61" s="18">
        <f t="shared" si="104"/>
        <v>378.08184800000004</v>
      </c>
      <c r="U61" s="27">
        <f t="shared" ref="U61:AJ61" si="105">U56</f>
        <v>989.13437120980109</v>
      </c>
      <c r="V61" s="18">
        <f t="shared" si="105"/>
        <v>268.69479000000001</v>
      </c>
      <c r="W61" s="18">
        <f t="shared" si="105"/>
        <v>283.76222214519998</v>
      </c>
      <c r="X61" s="18">
        <f t="shared" si="105"/>
        <v>298.46016880450043</v>
      </c>
      <c r="Y61" s="18">
        <f t="shared" si="105"/>
        <v>471.00399999999996</v>
      </c>
      <c r="Z61" s="27">
        <f t="shared" si="105"/>
        <v>1321.9211809497003</v>
      </c>
      <c r="AA61" s="18">
        <f t="shared" si="105"/>
        <v>760.41915688620179</v>
      </c>
      <c r="AB61" s="18">
        <f t="shared" si="105"/>
        <v>503.23553332849912</v>
      </c>
      <c r="AC61" s="18">
        <f t="shared" si="105"/>
        <v>901.04163628849915</v>
      </c>
      <c r="AD61" s="18">
        <f t="shared" si="105"/>
        <v>960.09999999999991</v>
      </c>
      <c r="AE61" s="27">
        <f t="shared" si="105"/>
        <v>3124.7963265031999</v>
      </c>
      <c r="AF61" s="18">
        <f t="shared" si="105"/>
        <v>833.7</v>
      </c>
      <c r="AG61" s="18">
        <f t="shared" si="105"/>
        <v>864.49</v>
      </c>
      <c r="AH61" s="18">
        <f t="shared" si="105"/>
        <v>943.48099999999999</v>
      </c>
      <c r="AI61" s="18">
        <f t="shared" si="105"/>
        <v>995.56</v>
      </c>
      <c r="AJ61" s="27">
        <f t="shared" si="105"/>
        <v>3637.2310000000002</v>
      </c>
      <c r="AK61" s="18">
        <f t="shared" ref="AK61:AO61" si="106">AK56</f>
        <v>793.51</v>
      </c>
      <c r="AL61" s="18">
        <f t="shared" si="106"/>
        <v>0</v>
      </c>
      <c r="AM61" s="18">
        <f t="shared" si="106"/>
        <v>0</v>
      </c>
      <c r="AN61" s="18">
        <f t="shared" si="106"/>
        <v>0</v>
      </c>
      <c r="AO61" s="27">
        <f t="shared" si="106"/>
        <v>793.51</v>
      </c>
      <c r="AP61" s="14"/>
      <c r="AQ61" s="14"/>
      <c r="AR61" s="14"/>
      <c r="AS61" s="14"/>
      <c r="AT61" s="14"/>
      <c r="AU61" s="14"/>
    </row>
    <row r="62" spans="1:47" ht="13.4" customHeight="1">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AJ62" si="107">Q12</f>
        <v>446.69422900000018</v>
      </c>
      <c r="R62" s="18">
        <f t="shared" si="107"/>
        <v>460.28922499999999</v>
      </c>
      <c r="S62" s="18">
        <f t="shared" si="107"/>
        <v>480.61583599999994</v>
      </c>
      <c r="T62" s="18">
        <f t="shared" si="107"/>
        <v>795.69999999999982</v>
      </c>
      <c r="U62" s="27">
        <f t="shared" si="107"/>
        <v>2183.3000000000002</v>
      </c>
      <c r="V62" s="18">
        <f t="shared" si="107"/>
        <v>820</v>
      </c>
      <c r="W62" s="18">
        <f t="shared" si="107"/>
        <v>869.33863297339985</v>
      </c>
      <c r="X62" s="18">
        <f t="shared" si="107"/>
        <v>895.55567553410037</v>
      </c>
      <c r="Y62" s="18">
        <f t="shared" si="107"/>
        <v>1347.9419999999996</v>
      </c>
      <c r="Z62" s="27">
        <f t="shared" si="107"/>
        <v>3932.8363085075016</v>
      </c>
      <c r="AA62" s="18">
        <f t="shared" si="107"/>
        <v>2096.0673426977</v>
      </c>
      <c r="AB62" s="18">
        <f t="shared" si="107"/>
        <v>1936.7413845211995</v>
      </c>
      <c r="AC62" s="18">
        <f t="shared" si="107"/>
        <v>2361.4000000000005</v>
      </c>
      <c r="AD62" s="18">
        <f t="shared" si="107"/>
        <v>2415.8999999999996</v>
      </c>
      <c r="AE62" s="27">
        <f t="shared" si="107"/>
        <v>8810.1087272188997</v>
      </c>
      <c r="AF62" s="18">
        <f t="shared" si="107"/>
        <v>2260.1999999999998</v>
      </c>
      <c r="AG62" s="18">
        <f t="shared" si="107"/>
        <v>2322</v>
      </c>
      <c r="AH62" s="18">
        <f t="shared" si="107"/>
        <v>2433.3000000000002</v>
      </c>
      <c r="AI62" s="18">
        <f t="shared" si="107"/>
        <v>2526.29</v>
      </c>
      <c r="AJ62" s="27">
        <f t="shared" si="107"/>
        <v>9541.7899999999972</v>
      </c>
      <c r="AK62" s="18">
        <f t="shared" ref="AK62:AO62" si="108">AK12</f>
        <v>2311.6800000000003</v>
      </c>
      <c r="AL62" s="18">
        <f t="shared" si="108"/>
        <v>0</v>
      </c>
      <c r="AM62" s="18">
        <f t="shared" si="108"/>
        <v>0</v>
      </c>
      <c r="AN62" s="18">
        <f t="shared" si="108"/>
        <v>0</v>
      </c>
      <c r="AO62" s="27">
        <f t="shared" si="108"/>
        <v>2311.6800000000003</v>
      </c>
      <c r="AP62" s="14"/>
      <c r="AQ62" s="14"/>
      <c r="AR62" s="14"/>
      <c r="AS62" s="14"/>
      <c r="AT62" s="14"/>
      <c r="AU62" s="14"/>
    </row>
    <row r="63" spans="1:47" ht="13.4" customHeight="1">
      <c r="A63" s="20" t="s">
        <v>53</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AJ63" si="109">T61/T62</f>
        <v>0.47515627497800694</v>
      </c>
      <c r="U63" s="24">
        <f t="shared" si="109"/>
        <v>0.45304556002830626</v>
      </c>
      <c r="V63" s="42">
        <f t="shared" si="109"/>
        <v>0.32767657317073173</v>
      </c>
      <c r="W63" s="42">
        <f t="shared" si="109"/>
        <v>0.32641160921912299</v>
      </c>
      <c r="X63" s="42">
        <f t="shared" si="109"/>
        <v>0.33326813391752758</v>
      </c>
      <c r="Y63" s="42">
        <f t="shared" si="109"/>
        <v>0.34942453013556973</v>
      </c>
      <c r="Z63" s="24">
        <f t="shared" si="109"/>
        <v>0.33612412957287946</v>
      </c>
      <c r="AA63" s="42">
        <f t="shared" si="109"/>
        <v>0.36278374334458169</v>
      </c>
      <c r="AB63" s="42">
        <f t="shared" si="109"/>
        <v>0.25983620598519341</v>
      </c>
      <c r="AC63" s="42">
        <f t="shared" si="109"/>
        <v>0.38157094786503726</v>
      </c>
      <c r="AD63" s="42">
        <f t="shared" si="109"/>
        <v>0.39740883314706738</v>
      </c>
      <c r="AE63" s="24">
        <f t="shared" si="109"/>
        <v>0.35468306047678133</v>
      </c>
      <c r="AF63" s="42">
        <f t="shared" si="109"/>
        <v>0.36886116272896208</v>
      </c>
      <c r="AG63" s="42">
        <f>AG61/AG62</f>
        <v>0.37230404823428082</v>
      </c>
      <c r="AH63" s="42">
        <f>AH61/AH62</f>
        <v>0.38773722927711335</v>
      </c>
      <c r="AI63" s="42">
        <f t="shared" si="109"/>
        <v>0.3940798562318657</v>
      </c>
      <c r="AJ63" s="24">
        <f t="shared" si="109"/>
        <v>0.38118958811711445</v>
      </c>
      <c r="AK63" s="42">
        <f t="shared" ref="AK63:AO63" si="110">AK61/AK62</f>
        <v>0.34326117801771866</v>
      </c>
      <c r="AL63" s="42" t="e">
        <f t="shared" si="110"/>
        <v>#DIV/0!</v>
      </c>
      <c r="AM63" s="42" t="e">
        <f t="shared" si="110"/>
        <v>#DIV/0!</v>
      </c>
      <c r="AN63" s="42" t="e">
        <f t="shared" si="110"/>
        <v>#DIV/0!</v>
      </c>
      <c r="AO63" s="24">
        <f t="shared" si="110"/>
        <v>0.34326117801771866</v>
      </c>
      <c r="AP63" s="14"/>
      <c r="AQ63" s="14"/>
      <c r="AR63" s="14"/>
      <c r="AS63" s="14"/>
      <c r="AT63" s="14"/>
      <c r="AU63" s="14"/>
    </row>
    <row r="64" spans="1:47" ht="13.4" customHeight="1">
      <c r="A64" s="43" t="s">
        <v>105</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3"/>
      <c r="AG64" s="13"/>
      <c r="AH64" s="13"/>
      <c r="AI64" s="13"/>
      <c r="AJ64" s="13"/>
      <c r="AK64" s="13"/>
      <c r="AL64" s="13"/>
      <c r="AM64" s="13"/>
      <c r="AN64" s="13"/>
      <c r="AO64" s="13"/>
      <c r="AP64" s="14"/>
      <c r="AQ64" s="14"/>
      <c r="AR64" s="14"/>
      <c r="AS64" s="14"/>
      <c r="AT64" s="14"/>
      <c r="AU64" s="14"/>
    </row>
    <row r="65" spans="1:47" ht="13.4" customHeight="1">
      <c r="A65" s="19" t="s">
        <v>54</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v>-621.9</v>
      </c>
      <c r="AE65" s="17">
        <f>SUM(AA65:AD65)</f>
        <v>-2400.7382006686998</v>
      </c>
      <c r="AF65" s="18">
        <v>-549.84</v>
      </c>
      <c r="AG65" s="18">
        <v>-555.41</v>
      </c>
      <c r="AH65" s="18">
        <v>-562.1</v>
      </c>
      <c r="AI65" s="18">
        <v>-638.54999999999995</v>
      </c>
      <c r="AJ65" s="17">
        <f>SUM(AF65:AI65)</f>
        <v>-2305.8999999999996</v>
      </c>
      <c r="AK65" s="18">
        <f>-582.66</f>
        <v>-582.66</v>
      </c>
      <c r="AL65" s="18"/>
      <c r="AM65" s="18"/>
      <c r="AN65" s="18"/>
      <c r="AO65" s="17">
        <f>SUM(AK65:AN65)</f>
        <v>-582.66</v>
      </c>
      <c r="AP65" s="14"/>
      <c r="AQ65" s="14"/>
      <c r="AR65" s="14"/>
      <c r="AS65" s="14"/>
      <c r="AT65" s="14"/>
      <c r="AU65" s="14"/>
    </row>
    <row r="66" spans="1:47" ht="13.4" customHeight="1">
      <c r="A66" s="19" t="s">
        <v>55</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v>-1072.0999999999999</v>
      </c>
      <c r="AE66" s="17">
        <f>SUM(AA66:AD66)</f>
        <v>-4156.9731605964998</v>
      </c>
      <c r="AF66" s="18">
        <v>-1069.7676061406</v>
      </c>
      <c r="AG66" s="18">
        <v>-1117</v>
      </c>
      <c r="AH66" s="18">
        <v>-1083.2</v>
      </c>
      <c r="AI66" s="18">
        <v>-1101.42</v>
      </c>
      <c r="AJ66" s="17">
        <f>SUM(AF66:AI66)</f>
        <v>-4371.3876061405999</v>
      </c>
      <c r="AK66" s="18">
        <v>-1103.83</v>
      </c>
      <c r="AL66" s="18"/>
      <c r="AM66" s="18"/>
      <c r="AN66" s="18"/>
      <c r="AO66" s="17">
        <f>SUM(AK66:AN66)</f>
        <v>-1103.83</v>
      </c>
      <c r="AP66" s="14"/>
      <c r="AQ66" s="14"/>
      <c r="AR66" s="14"/>
      <c r="AS66" s="14"/>
      <c r="AT66" s="14"/>
      <c r="AU66" s="14"/>
    </row>
    <row r="67" spans="1:47" ht="13.4" customHeight="1">
      <c r="A67" s="19" t="s">
        <v>101</v>
      </c>
      <c r="B67" s="65"/>
      <c r="C67" s="66"/>
      <c r="D67" s="66"/>
      <c r="E67" s="66"/>
      <c r="F67" s="67"/>
      <c r="G67" s="65"/>
      <c r="H67" s="66"/>
      <c r="I67" s="66"/>
      <c r="J67" s="66"/>
      <c r="K67" s="67"/>
      <c r="L67" s="65"/>
      <c r="M67" s="66"/>
      <c r="N67" s="66"/>
      <c r="O67" s="66"/>
      <c r="P67" s="67"/>
      <c r="Q67" s="66"/>
      <c r="R67" s="66"/>
      <c r="S67" s="66"/>
      <c r="T67" s="66"/>
      <c r="U67" s="67"/>
      <c r="V67" s="18">
        <v>18.7</v>
      </c>
      <c r="W67" s="18">
        <v>21.4</v>
      </c>
      <c r="X67" s="18">
        <v>21.4</v>
      </c>
      <c r="Y67" s="18">
        <v>36.6</v>
      </c>
      <c r="Z67" s="17">
        <f t="shared" ref="Z67:Z69" si="111">SUM(V67:Y67)</f>
        <v>98.1</v>
      </c>
      <c r="AA67" s="18">
        <v>84</v>
      </c>
      <c r="AB67" s="18">
        <v>87</v>
      </c>
      <c r="AC67" s="18">
        <v>98.6</v>
      </c>
      <c r="AD67" s="18">
        <v>104.8</v>
      </c>
      <c r="AE67" s="17">
        <f t="shared" ref="AE67:AE69" si="112">SUM(AA67:AD67)</f>
        <v>374.40000000000003</v>
      </c>
      <c r="AF67" s="18">
        <v>94.9</v>
      </c>
      <c r="AG67" s="18">
        <v>92.4</v>
      </c>
      <c r="AH67" s="18">
        <v>100</v>
      </c>
      <c r="AI67" s="18">
        <v>95.75</v>
      </c>
      <c r="AJ67" s="17">
        <f>SUM(AF67:AI67)</f>
        <v>383.05</v>
      </c>
      <c r="AK67" s="18">
        <v>99.33</v>
      </c>
      <c r="AL67" s="18"/>
      <c r="AM67" s="18"/>
      <c r="AN67" s="18"/>
      <c r="AO67" s="17">
        <f>SUM(AK67:AN67)</f>
        <v>99.33</v>
      </c>
      <c r="AP67" s="14"/>
      <c r="AQ67" s="14"/>
      <c r="AR67" s="14"/>
      <c r="AS67" s="14"/>
      <c r="AT67" s="14"/>
      <c r="AU67" s="14"/>
    </row>
    <row r="68" spans="1:47" ht="13.4" customHeight="1">
      <c r="A68" s="19" t="s">
        <v>102</v>
      </c>
      <c r="B68" s="65"/>
      <c r="C68" s="66"/>
      <c r="D68" s="66"/>
      <c r="E68" s="66"/>
      <c r="F68" s="67"/>
      <c r="G68" s="65"/>
      <c r="H68" s="66"/>
      <c r="I68" s="66"/>
      <c r="J68" s="66"/>
      <c r="K68" s="67"/>
      <c r="L68" s="65"/>
      <c r="M68" s="66"/>
      <c r="N68" s="66"/>
      <c r="O68" s="66"/>
      <c r="P68" s="67"/>
      <c r="Q68" s="66"/>
      <c r="R68" s="66"/>
      <c r="S68" s="66"/>
      <c r="T68" s="66"/>
      <c r="U68" s="67"/>
      <c r="V68" s="18">
        <v>32.6</v>
      </c>
      <c r="W68" s="18">
        <v>24.3</v>
      </c>
      <c r="X68" s="18">
        <v>45.8</v>
      </c>
      <c r="Y68" s="18">
        <v>89</v>
      </c>
      <c r="Z68" s="17">
        <f t="shared" si="111"/>
        <v>191.7</v>
      </c>
      <c r="AA68" s="18">
        <v>135.4</v>
      </c>
      <c r="AB68" s="18">
        <v>143.4</v>
      </c>
      <c r="AC68" s="18">
        <v>225.8</v>
      </c>
      <c r="AD68" s="18">
        <v>106.2</v>
      </c>
      <c r="AE68" s="17">
        <f t="shared" si="112"/>
        <v>610.80000000000007</v>
      </c>
      <c r="AF68" s="18">
        <v>98.3</v>
      </c>
      <c r="AG68" s="18">
        <v>111.9</v>
      </c>
      <c r="AH68" s="18">
        <v>127.1</v>
      </c>
      <c r="AI68" s="18">
        <v>141.91999999999999</v>
      </c>
      <c r="AJ68" s="17">
        <f>SUM(AF68:AI68)</f>
        <v>479.21999999999991</v>
      </c>
      <c r="AK68" s="18">
        <v>122.14</v>
      </c>
      <c r="AL68" s="18"/>
      <c r="AM68" s="18"/>
      <c r="AN68" s="18"/>
      <c r="AO68" s="17">
        <f>SUM(AK68:AN68)</f>
        <v>122.14</v>
      </c>
      <c r="AP68" s="14"/>
      <c r="AQ68" s="14"/>
      <c r="AR68" s="14"/>
      <c r="AS68" s="14"/>
      <c r="AT68" s="14"/>
      <c r="AU68" s="14"/>
    </row>
    <row r="69" spans="1:47" ht="13.4" customHeight="1">
      <c r="A69" s="19" t="s">
        <v>103</v>
      </c>
      <c r="B69" s="65"/>
      <c r="C69" s="66"/>
      <c r="D69" s="66"/>
      <c r="E69" s="66"/>
      <c r="F69" s="67"/>
      <c r="G69" s="65"/>
      <c r="H69" s="66"/>
      <c r="I69" s="66"/>
      <c r="J69" s="66"/>
      <c r="K69" s="67"/>
      <c r="L69" s="65"/>
      <c r="M69" s="66"/>
      <c r="N69" s="66"/>
      <c r="O69" s="66"/>
      <c r="P69" s="67"/>
      <c r="Q69" s="66"/>
      <c r="R69" s="66"/>
      <c r="S69" s="66"/>
      <c r="T69" s="66"/>
      <c r="U69" s="67"/>
      <c r="V69" s="18">
        <v>-40.700000000000003</v>
      </c>
      <c r="W69" s="18">
        <v>-50.9</v>
      </c>
      <c r="X69" s="18">
        <v>-77.3</v>
      </c>
      <c r="Y69" s="18">
        <v>-80.2</v>
      </c>
      <c r="Z69" s="17">
        <f t="shared" si="111"/>
        <v>-249.09999999999997</v>
      </c>
      <c r="AA69" s="18">
        <v>-137.1</v>
      </c>
      <c r="AB69" s="18">
        <v>-41.5</v>
      </c>
      <c r="AC69" s="18">
        <v>-142.6</v>
      </c>
      <c r="AD69" s="18">
        <v>-142.6</v>
      </c>
      <c r="AE69" s="17">
        <f t="shared" si="112"/>
        <v>-463.79999999999995</v>
      </c>
      <c r="AF69" s="18">
        <v>-141.57</v>
      </c>
      <c r="AG69" s="18">
        <v>-138.30000000000001</v>
      </c>
      <c r="AH69" s="18">
        <v>-136.53</v>
      </c>
      <c r="AI69" s="18">
        <v>-206.17</v>
      </c>
      <c r="AJ69" s="17">
        <f>SUM(AF69:AI69)</f>
        <v>-622.56999999999994</v>
      </c>
      <c r="AK69" s="18">
        <v>-78.8</v>
      </c>
      <c r="AL69" s="18"/>
      <c r="AM69" s="18"/>
      <c r="AN69" s="18"/>
      <c r="AO69" s="17">
        <f>SUM(AK69:AN69)</f>
        <v>-78.8</v>
      </c>
      <c r="AP69" s="14"/>
      <c r="AQ69" s="14"/>
      <c r="AR69" s="14"/>
      <c r="AS69" s="14"/>
      <c r="AT69" s="14"/>
      <c r="AU69" s="14"/>
    </row>
    <row r="70" spans="1:47" ht="13.4" customHeight="1">
      <c r="A70" s="19" t="s">
        <v>25</v>
      </c>
      <c r="B70" s="26">
        <v>10.109503</v>
      </c>
      <c r="C70" s="18">
        <v>24.645828000000002</v>
      </c>
      <c r="D70" s="18">
        <v>4.6669999999999998</v>
      </c>
      <c r="E70" s="18">
        <v>-5.8885039999999993</v>
      </c>
      <c r="F70" s="27">
        <v>33.487358999999998</v>
      </c>
      <c r="G70" s="26">
        <v>11.809349000000001</v>
      </c>
      <c r="H70" s="18">
        <v>17.044599999999999</v>
      </c>
      <c r="I70" s="18">
        <v>-4.0017120000000004</v>
      </c>
      <c r="J70" s="18">
        <v>-31.022552999999991</v>
      </c>
      <c r="K70" s="27">
        <v>-6.1703169999999954</v>
      </c>
      <c r="L70" s="26">
        <v>0</v>
      </c>
      <c r="M70" s="18">
        <v>0</v>
      </c>
      <c r="N70" s="18">
        <v>12.857274</v>
      </c>
      <c r="O70" s="18">
        <v>5.1782180000000002</v>
      </c>
      <c r="P70" s="27">
        <v>18.035491999999998</v>
      </c>
      <c r="Q70" s="18">
        <v>9.0945970000000003</v>
      </c>
      <c r="R70" s="18">
        <v>30.792233000000003</v>
      </c>
      <c r="S70" s="18">
        <v>11.07521100000001</v>
      </c>
      <c r="T70" s="18">
        <f t="shared" ref="T70:Z70" si="113">T44</f>
        <v>198.98184800000001</v>
      </c>
      <c r="U70" s="27">
        <f t="shared" si="113"/>
        <v>274.21404700000005</v>
      </c>
      <c r="V70" s="18">
        <f t="shared" si="113"/>
        <v>76.194789999999998</v>
      </c>
      <c r="W70" s="18">
        <f t="shared" si="113"/>
        <v>131.96222214519997</v>
      </c>
      <c r="X70" s="18">
        <f t="shared" si="113"/>
        <v>141.81932507450003</v>
      </c>
      <c r="Y70" s="18">
        <f t="shared" si="113"/>
        <v>141.30399999999997</v>
      </c>
      <c r="Z70" s="27">
        <f t="shared" si="113"/>
        <v>491.28033721969996</v>
      </c>
      <c r="AA70" s="18">
        <f>AA44</f>
        <v>112.26448388530001</v>
      </c>
      <c r="AB70" s="18">
        <f t="shared" ref="AB70:AE70" si="114">AB44</f>
        <v>-24.321213550399957</v>
      </c>
      <c r="AC70" s="18">
        <f t="shared" si="114"/>
        <v>92.937036961900048</v>
      </c>
      <c r="AD70" s="18">
        <f t="shared" si="114"/>
        <v>169.09999999999997</v>
      </c>
      <c r="AE70" s="27">
        <f t="shared" si="114"/>
        <v>349.98030729680005</v>
      </c>
      <c r="AF70" s="18">
        <f>AF44</f>
        <v>141.5</v>
      </c>
      <c r="AG70" s="18">
        <f t="shared" ref="AG70:AJ70" si="115">AG44</f>
        <v>149</v>
      </c>
      <c r="AH70" s="18">
        <f>AH44</f>
        <v>94.991000000000014</v>
      </c>
      <c r="AI70" s="18">
        <f t="shared" si="115"/>
        <v>177.75</v>
      </c>
      <c r="AJ70" s="27">
        <f t="shared" si="115"/>
        <v>563.24099999999999</v>
      </c>
      <c r="AK70" s="18">
        <f>AK44</f>
        <v>25.660000000000004</v>
      </c>
      <c r="AL70" s="18">
        <f t="shared" ref="AL70" si="116">AL44</f>
        <v>0</v>
      </c>
      <c r="AM70" s="18">
        <f>AM44</f>
        <v>0</v>
      </c>
      <c r="AN70" s="18">
        <f t="shared" ref="AN70:AO70" si="117">AN44</f>
        <v>0</v>
      </c>
      <c r="AO70" s="27">
        <f t="shared" si="117"/>
        <v>25.660000000000004</v>
      </c>
      <c r="AP70" s="14"/>
      <c r="AQ70" s="14"/>
      <c r="AR70" s="14"/>
      <c r="AS70" s="14"/>
      <c r="AT70" s="14"/>
      <c r="AU70" s="14"/>
    </row>
    <row r="71" spans="1:47" ht="13.4" customHeight="1">
      <c r="A71" s="20" t="s">
        <v>104</v>
      </c>
      <c r="B71" s="21">
        <f t="shared" ref="B71:P71" si="118">SUM(B65:B70)</f>
        <v>-116.5672868491</v>
      </c>
      <c r="C71" s="21">
        <f t="shared" si="118"/>
        <v>-125.46245211140004</v>
      </c>
      <c r="D71" s="21">
        <f t="shared" si="118"/>
        <v>-126.71055936480002</v>
      </c>
      <c r="E71" s="21">
        <f t="shared" si="118"/>
        <v>-153.88594020889997</v>
      </c>
      <c r="F71" s="40">
        <f t="shared" si="118"/>
        <v>-522.67270653420007</v>
      </c>
      <c r="G71" s="21">
        <f t="shared" si="118"/>
        <v>-136.99044765090002</v>
      </c>
      <c r="H71" s="21">
        <f t="shared" si="118"/>
        <v>-162.5955029081</v>
      </c>
      <c r="I71" s="21">
        <f t="shared" si="118"/>
        <v>-155.6319427034</v>
      </c>
      <c r="J71" s="21">
        <f t="shared" si="118"/>
        <v>-236.35856202390002</v>
      </c>
      <c r="K71" s="40">
        <f t="shared" si="118"/>
        <v>-691.57645628629996</v>
      </c>
      <c r="L71" s="21">
        <f t="shared" si="118"/>
        <v>-188.65961832919999</v>
      </c>
      <c r="M71" s="21">
        <f t="shared" si="118"/>
        <v>-212.16937357979998</v>
      </c>
      <c r="N71" s="21">
        <f t="shared" si="118"/>
        <v>-201.99893257990001</v>
      </c>
      <c r="O71" s="21">
        <f t="shared" si="118"/>
        <v>-245.48701110419998</v>
      </c>
      <c r="P71" s="40">
        <f t="shared" si="118"/>
        <v>-848.31493559310002</v>
      </c>
      <c r="Q71" s="32">
        <f t="shared" ref="Q71:S71" si="119">SUM(Q65:Q70)</f>
        <v>-285.77938039749995</v>
      </c>
      <c r="R71" s="32">
        <f t="shared" si="119"/>
        <v>-292.84393920389999</v>
      </c>
      <c r="S71" s="32">
        <f t="shared" si="119"/>
        <v>-329.57715280289989</v>
      </c>
      <c r="T71" s="32">
        <f t="shared" ref="T71:AJ71" si="120">SUM(T65:T70)</f>
        <v>-405.51815199999999</v>
      </c>
      <c r="U71" s="53">
        <f t="shared" si="120"/>
        <v>-1278.1859530000002</v>
      </c>
      <c r="V71" s="32">
        <f t="shared" si="120"/>
        <v>-551.30520999999999</v>
      </c>
      <c r="W71" s="32">
        <f t="shared" si="120"/>
        <v>-585.53777785479997</v>
      </c>
      <c r="X71" s="32">
        <f t="shared" si="120"/>
        <v>-597.37743517429999</v>
      </c>
      <c r="Y71" s="32">
        <f t="shared" si="120"/>
        <v>-877.10977100000025</v>
      </c>
      <c r="Z71" s="53">
        <f t="shared" si="120"/>
        <v>-2611.3301940291003</v>
      </c>
      <c r="AA71" s="32">
        <f t="shared" si="120"/>
        <v>-1335.8453197243996</v>
      </c>
      <c r="AB71" s="32">
        <f t="shared" si="120"/>
        <v>-1433.6263542045999</v>
      </c>
      <c r="AC71" s="32">
        <f t="shared" si="120"/>
        <v>-1460.3593800393999</v>
      </c>
      <c r="AD71" s="32">
        <f t="shared" si="120"/>
        <v>-1456.5</v>
      </c>
      <c r="AE71" s="53">
        <f t="shared" si="120"/>
        <v>-5686.3310539683998</v>
      </c>
      <c r="AF71" s="32">
        <f t="shared" si="120"/>
        <v>-1426.4776061406001</v>
      </c>
      <c r="AG71" s="32">
        <f t="shared" si="120"/>
        <v>-1457.4099999999996</v>
      </c>
      <c r="AH71" s="32">
        <f>SUM(AH65:AH70)</f>
        <v>-1459.7390000000003</v>
      </c>
      <c r="AI71" s="32">
        <f t="shared" si="120"/>
        <v>-1530.72</v>
      </c>
      <c r="AJ71" s="53">
        <f t="shared" si="120"/>
        <v>-5874.3466061405989</v>
      </c>
      <c r="AK71" s="32">
        <f t="shared" ref="AK71:AL71" si="121">SUM(AK65:AK70)</f>
        <v>-1518.1599999999996</v>
      </c>
      <c r="AL71" s="32">
        <f t="shared" si="121"/>
        <v>0</v>
      </c>
      <c r="AM71" s="32">
        <f>SUM(AM65:AM70)</f>
        <v>0</v>
      </c>
      <c r="AN71" s="32">
        <f t="shared" ref="AN71:AO71" si="122">SUM(AN65:AN70)</f>
        <v>0</v>
      </c>
      <c r="AO71" s="53">
        <f t="shared" si="122"/>
        <v>-1518.1599999999996</v>
      </c>
      <c r="AP71" s="14"/>
      <c r="AQ71" s="14"/>
      <c r="AR71" s="14"/>
      <c r="AS71" s="14"/>
      <c r="AT71" s="14"/>
      <c r="AU71" s="14"/>
    </row>
    <row r="72" spans="1:47" ht="13.4" customHeight="1">
      <c r="A72" s="25" t="s">
        <v>56</v>
      </c>
      <c r="B72" s="13"/>
      <c r="C72" s="13"/>
      <c r="D72" s="13"/>
      <c r="E72" s="13"/>
      <c r="F72" s="13"/>
      <c r="G72" s="13"/>
      <c r="H72" s="13"/>
      <c r="I72" s="13"/>
      <c r="J72" s="13"/>
      <c r="K72" s="13"/>
      <c r="L72" s="13"/>
      <c r="M72" s="13"/>
      <c r="N72" s="13"/>
      <c r="O72" s="13"/>
      <c r="P72" s="13"/>
      <c r="Q72" s="13"/>
      <c r="R72" s="13"/>
      <c r="S72" s="13"/>
      <c r="T72" s="55"/>
      <c r="U72" s="55"/>
      <c r="V72" s="13"/>
      <c r="W72" s="13"/>
      <c r="X72" s="13"/>
      <c r="Y72" s="13"/>
      <c r="Z72" s="13"/>
      <c r="AA72" s="13"/>
      <c r="AB72" s="13"/>
      <c r="AC72" s="13"/>
      <c r="AD72" s="13"/>
      <c r="AE72" s="13"/>
      <c r="AF72" s="13"/>
      <c r="AG72" s="13"/>
      <c r="AH72" s="13"/>
      <c r="AI72" s="13"/>
      <c r="AJ72" s="13"/>
      <c r="AK72" s="13"/>
      <c r="AL72" s="13"/>
      <c r="AM72" s="13"/>
      <c r="AN72" s="13"/>
      <c r="AO72" s="13"/>
      <c r="AP72" s="14"/>
      <c r="AQ72" s="14"/>
      <c r="AR72" s="14"/>
      <c r="AS72" s="14"/>
      <c r="AT72" s="14"/>
      <c r="AU72" s="14"/>
    </row>
    <row r="73" spans="1:47" ht="13.4" customHeight="1">
      <c r="A73" s="15" t="s">
        <v>57</v>
      </c>
      <c r="B73" s="16">
        <v>489.87615191000003</v>
      </c>
      <c r="C73" s="16">
        <v>449.69692931000003</v>
      </c>
      <c r="D73" s="16">
        <v>409.55378595999997</v>
      </c>
      <c r="E73" s="16">
        <v>387.72216702999998</v>
      </c>
      <c r="F73" s="34">
        <v>387.72216702999998</v>
      </c>
      <c r="G73" s="16">
        <v>481.06685237999994</v>
      </c>
      <c r="H73" s="16">
        <v>452.2474658996</v>
      </c>
      <c r="I73" s="16">
        <v>80.063794938600012</v>
      </c>
      <c r="J73" s="16">
        <v>487.33912162000001</v>
      </c>
      <c r="K73" s="34">
        <v>487.33912162000001</v>
      </c>
      <c r="L73" s="16">
        <v>531.86395454659998</v>
      </c>
      <c r="M73" s="16">
        <v>500.32755097440008</v>
      </c>
      <c r="N73" s="16">
        <v>483.85102969459996</v>
      </c>
      <c r="O73" s="16">
        <v>1366.9718360851</v>
      </c>
      <c r="P73" s="34">
        <v>1366.9718360851</v>
      </c>
      <c r="Q73" s="16">
        <v>1115.8509634915999</v>
      </c>
      <c r="R73" s="16">
        <v>1069.1546413107999</v>
      </c>
      <c r="S73" s="16">
        <v>1050.4622203154001</v>
      </c>
      <c r="T73" s="16">
        <v>995.6</v>
      </c>
      <c r="U73" s="34">
        <v>995.6</v>
      </c>
      <c r="V73" s="16">
        <v>1060.4018000000001</v>
      </c>
      <c r="W73" s="16">
        <v>1048.0016938252002</v>
      </c>
      <c r="X73" s="16">
        <v>964.46630699269997</v>
      </c>
      <c r="Y73" s="18">
        <v>1708.820817</v>
      </c>
      <c r="Z73" s="34">
        <f>+Y73</f>
        <v>1708.820817</v>
      </c>
      <c r="AA73" s="16">
        <v>6452.4731401108002</v>
      </c>
      <c r="AB73" s="16">
        <v>8851.7049035384989</v>
      </c>
      <c r="AC73" s="16">
        <v>12126.4779847268</v>
      </c>
      <c r="AD73" s="18">
        <v>11236.3</v>
      </c>
      <c r="AE73" s="34">
        <f>+AD73</f>
        <v>11236.3</v>
      </c>
      <c r="AF73" s="16">
        <v>9508.7544116948011</v>
      </c>
      <c r="AG73" s="16">
        <v>7877.1</v>
      </c>
      <c r="AH73" s="16">
        <v>7339.7</v>
      </c>
      <c r="AI73" s="18">
        <v>6637.05</v>
      </c>
      <c r="AJ73" s="34">
        <f>+AI73</f>
        <v>6637.05</v>
      </c>
      <c r="AK73" s="16">
        <v>3570.19</v>
      </c>
      <c r="AL73" s="16"/>
      <c r="AM73" s="16"/>
      <c r="AN73" s="18"/>
      <c r="AO73" s="34">
        <f>+AN73</f>
        <v>0</v>
      </c>
      <c r="AP73" s="14"/>
      <c r="AQ73" s="14"/>
      <c r="AR73" s="14"/>
      <c r="AS73" s="14"/>
      <c r="AT73" s="14"/>
      <c r="AU73" s="14"/>
    </row>
    <row r="74" spans="1:47" ht="13.4" customHeight="1">
      <c r="A74" s="15" t="s">
        <v>58</v>
      </c>
      <c r="B74" s="16">
        <v>128.089371</v>
      </c>
      <c r="C74" s="16">
        <v>486.00721299999998</v>
      </c>
      <c r="D74" s="16">
        <v>122.936408</v>
      </c>
      <c r="E74" s="16">
        <v>125.681873</v>
      </c>
      <c r="F74" s="34">
        <v>125.681873</v>
      </c>
      <c r="G74" s="16">
        <v>158.16426300000001</v>
      </c>
      <c r="H74" s="16">
        <v>162.290876</v>
      </c>
      <c r="I74" s="16">
        <v>566.60311799999999</v>
      </c>
      <c r="J74" s="16">
        <v>98.909099999999995</v>
      </c>
      <c r="K74" s="34">
        <v>98.909099999999995</v>
      </c>
      <c r="L74" s="16">
        <v>126.7235975949</v>
      </c>
      <c r="M74" s="16">
        <v>126.5744314085</v>
      </c>
      <c r="N74" s="16">
        <v>129.24091864779999</v>
      </c>
      <c r="O74" s="16">
        <v>58.050863782500002</v>
      </c>
      <c r="P74" s="34">
        <v>58.050863782500002</v>
      </c>
      <c r="Q74" s="16">
        <v>285.60105420089997</v>
      </c>
      <c r="R74" s="16">
        <v>87.587187179500006</v>
      </c>
      <c r="S74" s="16">
        <v>91.112486181699992</v>
      </c>
      <c r="T74" s="16">
        <v>142.19999999999999</v>
      </c>
      <c r="U74" s="34">
        <v>142.19999999999999</v>
      </c>
      <c r="V74" s="16">
        <v>86.4</v>
      </c>
      <c r="W74" s="16">
        <v>25.145280385000003</v>
      </c>
      <c r="X74" s="16">
        <v>90.6156931206</v>
      </c>
      <c r="Y74" s="18">
        <v>10816.846</v>
      </c>
      <c r="Z74" s="34">
        <f>+Y74</f>
        <v>10816.846</v>
      </c>
      <c r="AA74" s="16">
        <v>5629.3644189426996</v>
      </c>
      <c r="AB74" s="16">
        <v>3148.3699951926997</v>
      </c>
      <c r="AC74" s="16">
        <v>142.87136069909999</v>
      </c>
      <c r="AD74" s="18">
        <v>98.7</v>
      </c>
      <c r="AE74" s="34">
        <f>+AD74</f>
        <v>98.7</v>
      </c>
      <c r="AF74" s="16">
        <v>1598.9048631594001</v>
      </c>
      <c r="AG74" s="16">
        <v>3110.5</v>
      </c>
      <c r="AH74" s="16">
        <v>3112.7</v>
      </c>
      <c r="AI74" s="18">
        <v>2361.98</v>
      </c>
      <c r="AJ74" s="34">
        <f>+AI74</f>
        <v>2361.98</v>
      </c>
      <c r="AK74" s="16">
        <v>5034.16</v>
      </c>
      <c r="AL74" s="16"/>
      <c r="AM74" s="16"/>
      <c r="AN74" s="18"/>
      <c r="AO74" s="34">
        <f>+AN74</f>
        <v>0</v>
      </c>
      <c r="AP74" s="14"/>
      <c r="AQ74" s="14"/>
      <c r="AR74" s="14"/>
      <c r="AS74" s="14"/>
      <c r="AT74" s="14"/>
      <c r="AU74" s="14"/>
    </row>
    <row r="75" spans="1:47" ht="13.4" customHeight="1">
      <c r="A75" s="20" t="s">
        <v>59</v>
      </c>
      <c r="B75" s="44">
        <v>617.96552291</v>
      </c>
      <c r="C75" s="44">
        <v>935.70414230999995</v>
      </c>
      <c r="D75" s="44">
        <v>532.49019395999994</v>
      </c>
      <c r="E75" s="44">
        <v>513.40404003000003</v>
      </c>
      <c r="F75" s="45">
        <v>513.40404003000003</v>
      </c>
      <c r="G75" s="44">
        <v>639.23111537999989</v>
      </c>
      <c r="H75" s="44">
        <v>614.53834189960003</v>
      </c>
      <c r="I75" s="44">
        <v>646.66691293860003</v>
      </c>
      <c r="J75" s="44">
        <v>586.24822161999998</v>
      </c>
      <c r="K75" s="45">
        <v>586.24822161999998</v>
      </c>
      <c r="L75" s="21">
        <f>SUM(L73:L74)</f>
        <v>658.58755214149994</v>
      </c>
      <c r="M75" s="21">
        <f>SUM(M73:M74)</f>
        <v>626.90198238290009</v>
      </c>
      <c r="N75" s="21">
        <f>SUM(N73:N74)</f>
        <v>613.09194834239997</v>
      </c>
      <c r="O75" s="21">
        <f>SUM(O73:O74)</f>
        <v>1425.0226998676001</v>
      </c>
      <c r="P75" s="45">
        <v>1425.0226998676001</v>
      </c>
      <c r="Q75" s="21">
        <f t="shared" ref="Q75:AJ75" si="123">SUM(Q73:Q74)</f>
        <v>1401.4520176924998</v>
      </c>
      <c r="R75" s="21">
        <f t="shared" si="123"/>
        <v>1156.7418284902999</v>
      </c>
      <c r="S75" s="21">
        <f t="shared" si="123"/>
        <v>1141.5747064971001</v>
      </c>
      <c r="T75" s="21">
        <f t="shared" si="123"/>
        <v>1137.8</v>
      </c>
      <c r="U75" s="45">
        <f t="shared" si="123"/>
        <v>1137.8</v>
      </c>
      <c r="V75" s="21">
        <f t="shared" si="123"/>
        <v>1146.8018000000002</v>
      </c>
      <c r="W75" s="21">
        <f t="shared" si="123"/>
        <v>1073.1469742102001</v>
      </c>
      <c r="X75" s="21">
        <f t="shared" si="123"/>
        <v>1055.0820001133</v>
      </c>
      <c r="Y75" s="21">
        <f t="shared" si="123"/>
        <v>12525.666816999999</v>
      </c>
      <c r="Z75" s="45">
        <f t="shared" si="123"/>
        <v>12525.666816999999</v>
      </c>
      <c r="AA75" s="21">
        <f t="shared" si="123"/>
        <v>12081.8375590535</v>
      </c>
      <c r="AB75" s="21">
        <f t="shared" si="123"/>
        <v>12000.074898731198</v>
      </c>
      <c r="AC75" s="21">
        <f t="shared" si="123"/>
        <v>12269.349345425901</v>
      </c>
      <c r="AD75" s="21">
        <f t="shared" si="123"/>
        <v>11335</v>
      </c>
      <c r="AE75" s="45">
        <f t="shared" si="123"/>
        <v>11335</v>
      </c>
      <c r="AF75" s="21">
        <f t="shared" si="123"/>
        <v>11107.659274854201</v>
      </c>
      <c r="AG75" s="21">
        <f t="shared" si="123"/>
        <v>10987.6</v>
      </c>
      <c r="AH75" s="21">
        <f t="shared" si="123"/>
        <v>10452.4</v>
      </c>
      <c r="AI75" s="21">
        <f>SUM(AI73:AI74)</f>
        <v>8999.0300000000007</v>
      </c>
      <c r="AJ75" s="45">
        <f t="shared" si="123"/>
        <v>8999.0300000000007</v>
      </c>
      <c r="AK75" s="21">
        <f t="shared" ref="AK75:AO75" si="124">SUM(AK73:AK74)</f>
        <v>8604.35</v>
      </c>
      <c r="AL75" s="21">
        <f t="shared" si="124"/>
        <v>0</v>
      </c>
      <c r="AM75" s="21">
        <f t="shared" si="124"/>
        <v>0</v>
      </c>
      <c r="AN75" s="21">
        <f t="shared" si="124"/>
        <v>0</v>
      </c>
      <c r="AO75" s="45">
        <f t="shared" si="124"/>
        <v>0</v>
      </c>
      <c r="AP75" s="14"/>
      <c r="AQ75" s="14"/>
      <c r="AR75" s="14"/>
      <c r="AS75" s="14"/>
      <c r="AT75" s="14"/>
      <c r="AU75" s="14"/>
    </row>
    <row r="76" spans="1:47" ht="13.4" customHeight="1">
      <c r="A76" s="15" t="s">
        <v>60</v>
      </c>
      <c r="B76" s="16">
        <v>-106.02280426869999</v>
      </c>
      <c r="C76" s="16">
        <v>-689.97496831839999</v>
      </c>
      <c r="D76" s="16">
        <v>-212.43623704749999</v>
      </c>
      <c r="E76" s="16">
        <v>-164.58802892380001</v>
      </c>
      <c r="F76" s="34">
        <v>-164.58802892380001</v>
      </c>
      <c r="G76" s="16">
        <v>-92.294817671000018</v>
      </c>
      <c r="H76" s="16">
        <v>-177.04144104720001</v>
      </c>
      <c r="I76" s="16">
        <v>-132.50270878859999</v>
      </c>
      <c r="J76" s="16">
        <v>-180.7591245902</v>
      </c>
      <c r="K76" s="34">
        <v>-180.7591245902</v>
      </c>
      <c r="L76" s="16">
        <v>-174.48875100000001</v>
      </c>
      <c r="M76" s="16">
        <v>-185.54449500000001</v>
      </c>
      <c r="N76" s="16">
        <v>-168.094199</v>
      </c>
      <c r="O76" s="16">
        <v>-466.29690799999997</v>
      </c>
      <c r="P76" s="34">
        <v>-466.29690799999997</v>
      </c>
      <c r="Q76" s="16">
        <v>-2040.7191995144001</v>
      </c>
      <c r="R76" s="16">
        <v>-2650.6096076158997</v>
      </c>
      <c r="S76" s="16">
        <v>-2113.3382907951</v>
      </c>
      <c r="T76" s="16">
        <v>-3123</v>
      </c>
      <c r="U76" s="34">
        <v>-3123</v>
      </c>
      <c r="V76" s="16">
        <v>-3199.585</v>
      </c>
      <c r="W76" s="16">
        <v>-12264.292283570399</v>
      </c>
      <c r="X76" s="16">
        <v>-11933.6701797594</v>
      </c>
      <c r="Y76" s="16">
        <v>-1870.989</v>
      </c>
      <c r="Z76" s="34">
        <f>+Y76</f>
        <v>-1870.989</v>
      </c>
      <c r="AA76" s="16">
        <v>-1225.9539702796001</v>
      </c>
      <c r="AB76" s="16">
        <v>-1470.080305</v>
      </c>
      <c r="AC76" s="16">
        <v>-2011.6303322581</v>
      </c>
      <c r="AD76" s="18">
        <v>-2172.6999999999998</v>
      </c>
      <c r="AE76" s="34">
        <f>+AD76</f>
        <v>-2172.6999999999998</v>
      </c>
      <c r="AF76" s="16">
        <v>-1902.0425596165001</v>
      </c>
      <c r="AG76" s="16">
        <v>-1545.3</v>
      </c>
      <c r="AH76" s="16">
        <v>-1620</v>
      </c>
      <c r="AI76" s="18">
        <v>-1011.99</v>
      </c>
      <c r="AJ76" s="34">
        <f>+AI76</f>
        <v>-1011.99</v>
      </c>
      <c r="AK76" s="16">
        <v>-755.89</v>
      </c>
      <c r="AL76" s="16"/>
      <c r="AM76" s="16"/>
      <c r="AN76" s="18"/>
      <c r="AO76" s="34">
        <f>+AN76</f>
        <v>0</v>
      </c>
      <c r="AP76" s="14"/>
      <c r="AQ76" s="14"/>
      <c r="AR76" s="14"/>
      <c r="AS76" s="14"/>
      <c r="AT76" s="14"/>
      <c r="AU76" s="14"/>
    </row>
    <row r="77" spans="1:47" ht="13.4" customHeight="1">
      <c r="A77" s="20" t="s">
        <v>98</v>
      </c>
      <c r="B77" s="21">
        <v>511.94271864130002</v>
      </c>
      <c r="C77" s="21">
        <v>245.72917399159996</v>
      </c>
      <c r="D77" s="21">
        <v>320.05395691249998</v>
      </c>
      <c r="E77" s="21">
        <v>348.81601110619999</v>
      </c>
      <c r="F77" s="40">
        <v>348.81601110619999</v>
      </c>
      <c r="G77" s="21">
        <v>546.93629770899986</v>
      </c>
      <c r="H77" s="21">
        <v>437.49690085240002</v>
      </c>
      <c r="I77" s="21">
        <v>514.16420415000005</v>
      </c>
      <c r="J77" s="21">
        <v>405.48909702979995</v>
      </c>
      <c r="K77" s="40">
        <v>405.48909702979995</v>
      </c>
      <c r="L77" s="21">
        <v>484.09880114149996</v>
      </c>
      <c r="M77" s="21">
        <v>441.3574873829001</v>
      </c>
      <c r="N77" s="21">
        <v>444.99774934239997</v>
      </c>
      <c r="O77" s="21">
        <v>958.72579186760004</v>
      </c>
      <c r="P77" s="40">
        <v>958.72579186760004</v>
      </c>
      <c r="Q77" s="21">
        <v>-639.26718182190029</v>
      </c>
      <c r="R77" s="21">
        <v>-1493.8677791255998</v>
      </c>
      <c r="S77" s="21">
        <v>-971.76358429799984</v>
      </c>
      <c r="T77" s="21">
        <f t="shared" ref="T77:X77" si="125">SUM(T75:T76)</f>
        <v>-1985.2</v>
      </c>
      <c r="U77" s="40">
        <f t="shared" si="125"/>
        <v>-1985.2</v>
      </c>
      <c r="V77" s="21">
        <f t="shared" si="125"/>
        <v>-2052.7831999999999</v>
      </c>
      <c r="W77" s="21">
        <f t="shared" si="125"/>
        <v>-11191.145309360199</v>
      </c>
      <c r="X77" s="21">
        <f t="shared" si="125"/>
        <v>-10878.5881796461</v>
      </c>
      <c r="Y77" s="21">
        <f>SUM(Y75:Y76)+3.7</f>
        <v>10658.377817000001</v>
      </c>
      <c r="Z77" s="45">
        <f>SUM(Z75:Z76)+3.7</f>
        <v>10658.377817000001</v>
      </c>
      <c r="AA77" s="21">
        <f t="shared" ref="AA77:AD77" si="126">SUM(AA75:AA76)</f>
        <v>10855.883588773901</v>
      </c>
      <c r="AB77" s="21">
        <f t="shared" si="126"/>
        <v>10529.994593731199</v>
      </c>
      <c r="AC77" s="21">
        <f t="shared" si="126"/>
        <v>10257.7190131678</v>
      </c>
      <c r="AD77" s="21">
        <f t="shared" si="126"/>
        <v>9162.2999999999993</v>
      </c>
      <c r="AE77" s="40">
        <f>SUM(AE75:AE76)</f>
        <v>9162.2999999999993</v>
      </c>
      <c r="AF77" s="21">
        <f t="shared" ref="AF77:AJ77" si="127">SUM(AF75:AF76)</f>
        <v>9205.6167152377002</v>
      </c>
      <c r="AG77" s="21">
        <f>SUM(AG75:AG76)</f>
        <v>9442.3000000000011</v>
      </c>
      <c r="AH77" s="21">
        <f t="shared" si="127"/>
        <v>8832.4</v>
      </c>
      <c r="AI77" s="21">
        <f>SUM(AI75:AI76)</f>
        <v>7987.0400000000009</v>
      </c>
      <c r="AJ77" s="40">
        <f t="shared" si="127"/>
        <v>7987.0400000000009</v>
      </c>
      <c r="AK77" s="21">
        <f t="shared" ref="AK77" si="128">SUM(AK75:AK76)</f>
        <v>7848.46</v>
      </c>
      <c r="AL77" s="21">
        <f>SUM(AL75:AL76)</f>
        <v>0</v>
      </c>
      <c r="AM77" s="21">
        <f t="shared" ref="AM77:AO77" si="129">SUM(AM75:AM76)</f>
        <v>0</v>
      </c>
      <c r="AN77" s="21">
        <f t="shared" si="129"/>
        <v>0</v>
      </c>
      <c r="AO77" s="40">
        <f t="shared" si="129"/>
        <v>0</v>
      </c>
      <c r="AP77" s="14"/>
      <c r="AQ77" s="14"/>
      <c r="AR77" s="14"/>
      <c r="AS77" s="14"/>
      <c r="AT77" s="14"/>
      <c r="AU77" s="14"/>
    </row>
    <row r="78" spans="1:47" ht="13.4" customHeight="1">
      <c r="A78" s="15" t="s">
        <v>97</v>
      </c>
      <c r="B78" s="16"/>
      <c r="C78" s="16"/>
      <c r="D78" s="16"/>
      <c r="E78" s="16"/>
      <c r="F78" s="34">
        <f>+E78</f>
        <v>0</v>
      </c>
      <c r="G78" s="16"/>
      <c r="H78" s="16"/>
      <c r="I78" s="16"/>
      <c r="J78" s="16"/>
      <c r="K78" s="34">
        <f>+J78</f>
        <v>0</v>
      </c>
      <c r="L78" s="16"/>
      <c r="M78" s="16"/>
      <c r="N78" s="16"/>
      <c r="O78" s="16"/>
      <c r="P78" s="34">
        <f>+O78</f>
        <v>0</v>
      </c>
      <c r="Q78" s="16"/>
      <c r="R78" s="16"/>
      <c r="S78" s="16"/>
      <c r="T78" s="16"/>
      <c r="U78" s="34">
        <f>+T78</f>
        <v>0</v>
      </c>
      <c r="V78" s="16"/>
      <c r="W78" s="16"/>
      <c r="X78" s="16"/>
      <c r="Y78" s="16">
        <v>901.9</v>
      </c>
      <c r="Z78" s="34">
        <f>+Y78</f>
        <v>901.9</v>
      </c>
      <c r="AA78" s="16">
        <v>898.9</v>
      </c>
      <c r="AB78" s="16">
        <v>917</v>
      </c>
      <c r="AC78" s="16">
        <v>957</v>
      </c>
      <c r="AD78" s="18">
        <v>871.9</v>
      </c>
      <c r="AE78" s="34">
        <f>+AD78</f>
        <v>871.9</v>
      </c>
      <c r="AF78" s="16">
        <v>972.5</v>
      </c>
      <c r="AG78" s="16">
        <v>988.19999999999993</v>
      </c>
      <c r="AH78" s="16">
        <v>999.7</v>
      </c>
      <c r="AI78" s="18">
        <v>897.94</v>
      </c>
      <c r="AJ78" s="40">
        <f>AI78</f>
        <v>897.94</v>
      </c>
      <c r="AK78" s="16">
        <v>922.88</v>
      </c>
      <c r="AL78" s="16"/>
      <c r="AM78" s="16"/>
      <c r="AN78" s="18"/>
      <c r="AO78" s="40">
        <f>AN78</f>
        <v>0</v>
      </c>
      <c r="AP78" s="14"/>
      <c r="AQ78" s="14"/>
      <c r="AR78" s="14"/>
      <c r="AS78" s="14"/>
      <c r="AT78" s="14"/>
      <c r="AU78" s="14"/>
    </row>
    <row r="79" spans="1:47" ht="13.4" customHeight="1">
      <c r="A79" s="20" t="s">
        <v>100</v>
      </c>
      <c r="B79" s="21"/>
      <c r="C79" s="21"/>
      <c r="D79" s="21"/>
      <c r="E79" s="21"/>
      <c r="F79" s="40"/>
      <c r="G79" s="21"/>
      <c r="H79" s="21"/>
      <c r="I79" s="21"/>
      <c r="J79" s="21"/>
      <c r="K79" s="40"/>
      <c r="L79" s="21"/>
      <c r="M79" s="21"/>
      <c r="N79" s="21"/>
      <c r="O79" s="21"/>
      <c r="P79" s="40"/>
      <c r="Q79" s="21"/>
      <c r="R79" s="21"/>
      <c r="S79" s="21"/>
      <c r="T79" s="21"/>
      <c r="U79" s="40"/>
      <c r="V79" s="21"/>
      <c r="W79" s="21"/>
      <c r="X79" s="21"/>
      <c r="Y79" s="21">
        <f>Y77-Y78</f>
        <v>9756.4778170000009</v>
      </c>
      <c r="Z79" s="40">
        <f>Z77-Z78</f>
        <v>9756.4778170000009</v>
      </c>
      <c r="AA79" s="21">
        <f t="shared" ref="AA79:AI79" si="130">+AA77-AA78</f>
        <v>9956.9835887739009</v>
      </c>
      <c r="AB79" s="21">
        <f t="shared" si="130"/>
        <v>9612.9945937311986</v>
      </c>
      <c r="AC79" s="21">
        <f t="shared" si="130"/>
        <v>9300.7190131677999</v>
      </c>
      <c r="AD79" s="21">
        <f t="shared" si="130"/>
        <v>8290.4</v>
      </c>
      <c r="AE79" s="40">
        <f t="shared" si="130"/>
        <v>8290.4</v>
      </c>
      <c r="AF79" s="21">
        <f t="shared" si="130"/>
        <v>8233.1167152377002</v>
      </c>
      <c r="AG79" s="21">
        <f t="shared" si="130"/>
        <v>8454.1</v>
      </c>
      <c r="AH79" s="21">
        <f t="shared" si="130"/>
        <v>7832.7</v>
      </c>
      <c r="AI79" s="21">
        <f t="shared" si="130"/>
        <v>7089.1</v>
      </c>
      <c r="AJ79" s="40">
        <f>AI79</f>
        <v>7089.1</v>
      </c>
      <c r="AK79" s="21">
        <f t="shared" ref="AK79:AN79" si="131">+AK77-AK78</f>
        <v>6925.58</v>
      </c>
      <c r="AL79" s="21">
        <f t="shared" si="131"/>
        <v>0</v>
      </c>
      <c r="AM79" s="21">
        <f t="shared" si="131"/>
        <v>0</v>
      </c>
      <c r="AN79" s="21">
        <f t="shared" si="131"/>
        <v>0</v>
      </c>
      <c r="AO79" s="40">
        <f>AN79</f>
        <v>0</v>
      </c>
      <c r="AP79" s="14"/>
      <c r="AQ79" s="14"/>
      <c r="AR79" s="14"/>
      <c r="AS79" s="14"/>
      <c r="AT79" s="14"/>
      <c r="AU79" s="14"/>
    </row>
    <row r="80" spans="1:47" ht="13.4" customHeight="1">
      <c r="A80" s="43" t="s">
        <v>61</v>
      </c>
      <c r="B80" s="13"/>
      <c r="C80" s="13"/>
      <c r="D80" s="13"/>
      <c r="E80" s="13"/>
      <c r="F80" s="13"/>
      <c r="G80" s="13"/>
      <c r="H80" s="13"/>
      <c r="I80" s="13"/>
      <c r="J80" s="13"/>
      <c r="K80" s="13"/>
      <c r="L80" s="13"/>
      <c r="M80" s="13"/>
      <c r="N80" s="13"/>
      <c r="O80" s="13"/>
      <c r="P80" s="13"/>
      <c r="Q80" s="13"/>
      <c r="R80" s="13"/>
      <c r="S80" s="13"/>
      <c r="T80" s="55"/>
      <c r="U80" s="55"/>
      <c r="V80" s="13"/>
      <c r="W80" s="13"/>
      <c r="X80" s="13"/>
      <c r="Y80" s="13"/>
      <c r="Z80" s="13"/>
      <c r="AA80" s="13"/>
      <c r="AB80" s="13"/>
      <c r="AC80" s="13"/>
      <c r="AD80" s="13"/>
      <c r="AE80" s="13"/>
      <c r="AF80" s="13"/>
      <c r="AG80" s="13"/>
      <c r="AH80" s="13"/>
      <c r="AI80" s="13"/>
      <c r="AJ80" s="13"/>
      <c r="AK80" s="13"/>
      <c r="AL80" s="13"/>
      <c r="AM80" s="13"/>
      <c r="AN80" s="13"/>
      <c r="AO80" s="13"/>
      <c r="AP80" s="14"/>
      <c r="AQ80" s="14"/>
      <c r="AR80" s="14"/>
      <c r="AS80" s="14"/>
      <c r="AT80" s="14"/>
      <c r="AU80" s="14"/>
    </row>
    <row r="81" spans="1:47" ht="13.4" customHeight="1">
      <c r="A81" s="19" t="s">
        <v>99</v>
      </c>
      <c r="B81" s="16">
        <v>511.94271864130002</v>
      </c>
      <c r="C81" s="16">
        <v>245.72917399159996</v>
      </c>
      <c r="D81" s="16">
        <v>320.05395691249998</v>
      </c>
      <c r="E81" s="16">
        <v>348.81601110619999</v>
      </c>
      <c r="F81" s="27">
        <v>348.81601110619999</v>
      </c>
      <c r="G81" s="16">
        <v>546.93629770899986</v>
      </c>
      <c r="H81" s="16">
        <v>437.49690085240002</v>
      </c>
      <c r="I81" s="16">
        <v>514.16420415000005</v>
      </c>
      <c r="J81" s="16">
        <v>405.48909702979995</v>
      </c>
      <c r="K81" s="27">
        <v>405.48909702979995</v>
      </c>
      <c r="L81" s="16">
        <f t="shared" ref="L81:X81" si="132">L77</f>
        <v>484.09880114149996</v>
      </c>
      <c r="M81" s="16">
        <f t="shared" si="132"/>
        <v>441.3574873829001</v>
      </c>
      <c r="N81" s="16">
        <f t="shared" si="132"/>
        <v>444.99774934239997</v>
      </c>
      <c r="O81" s="16">
        <f t="shared" si="132"/>
        <v>958.72579186760004</v>
      </c>
      <c r="P81" s="27">
        <f t="shared" si="132"/>
        <v>958.72579186760004</v>
      </c>
      <c r="Q81" s="16">
        <f t="shared" si="132"/>
        <v>-639.26718182190029</v>
      </c>
      <c r="R81" s="16">
        <f t="shared" si="132"/>
        <v>-1493.8677791255998</v>
      </c>
      <c r="S81" s="16">
        <f t="shared" si="132"/>
        <v>-971.76358429799984</v>
      </c>
      <c r="T81" s="16">
        <f t="shared" si="132"/>
        <v>-1985.2</v>
      </c>
      <c r="U81" s="27">
        <f t="shared" si="132"/>
        <v>-1985.2</v>
      </c>
      <c r="V81" s="16">
        <f t="shared" si="132"/>
        <v>-2052.7831999999999</v>
      </c>
      <c r="W81" s="16">
        <f t="shared" si="132"/>
        <v>-11191.145309360199</v>
      </c>
      <c r="X81" s="16">
        <f t="shared" si="132"/>
        <v>-10878.5881796461</v>
      </c>
      <c r="Y81" s="16">
        <f t="shared" ref="Y81:AE81" si="133">Y79</f>
        <v>9756.4778170000009</v>
      </c>
      <c r="Z81" s="27">
        <f t="shared" si="133"/>
        <v>9756.4778170000009</v>
      </c>
      <c r="AA81" s="16">
        <f t="shared" si="133"/>
        <v>9956.9835887739009</v>
      </c>
      <c r="AB81" s="16">
        <f t="shared" si="133"/>
        <v>9612.9945937311986</v>
      </c>
      <c r="AC81" s="16">
        <f t="shared" si="133"/>
        <v>9300.7190131677999</v>
      </c>
      <c r="AD81" s="16">
        <f t="shared" si="133"/>
        <v>8290.4</v>
      </c>
      <c r="AE81" s="27">
        <f t="shared" si="133"/>
        <v>8290.4</v>
      </c>
      <c r="AF81" s="16">
        <f t="shared" ref="AF81:AO81" si="134">AF79</f>
        <v>8233.1167152377002</v>
      </c>
      <c r="AG81" s="16">
        <f t="shared" si="134"/>
        <v>8454.1</v>
      </c>
      <c r="AH81" s="16">
        <f t="shared" si="134"/>
        <v>7832.7</v>
      </c>
      <c r="AI81" s="16">
        <f t="shared" si="134"/>
        <v>7089.1</v>
      </c>
      <c r="AJ81" s="27">
        <f t="shared" si="134"/>
        <v>7089.1</v>
      </c>
      <c r="AK81" s="16">
        <f t="shared" si="134"/>
        <v>6925.58</v>
      </c>
      <c r="AL81" s="16">
        <f t="shared" si="134"/>
        <v>0</v>
      </c>
      <c r="AM81" s="16">
        <f t="shared" si="134"/>
        <v>0</v>
      </c>
      <c r="AN81" s="16">
        <f t="shared" si="134"/>
        <v>0</v>
      </c>
      <c r="AO81" s="27">
        <f t="shared" si="134"/>
        <v>0</v>
      </c>
      <c r="AP81" s="14"/>
      <c r="AQ81" s="14"/>
      <c r="AR81" s="14"/>
      <c r="AS81" s="14"/>
      <c r="AT81" s="14"/>
      <c r="AU81" s="14"/>
    </row>
    <row r="82" spans="1:47" ht="13.4" customHeight="1">
      <c r="A82" s="19" t="s">
        <v>62</v>
      </c>
      <c r="B82" s="16">
        <v>241</v>
      </c>
      <c r="C82" s="16">
        <v>302.89999999999998</v>
      </c>
      <c r="D82" s="16">
        <v>302.5</v>
      </c>
      <c r="E82" s="16">
        <v>296.69498300000009</v>
      </c>
      <c r="F82" s="27">
        <v>296.69498300000009</v>
      </c>
      <c r="G82" s="16">
        <v>280.69160700000003</v>
      </c>
      <c r="H82" s="16">
        <v>304.13908300000003</v>
      </c>
      <c r="I82" s="16">
        <v>327.80602299999998</v>
      </c>
      <c r="J82" s="16">
        <v>367.12412799999998</v>
      </c>
      <c r="K82" s="27">
        <v>367.12412599999982</v>
      </c>
      <c r="L82" s="16">
        <f>+H61+I61+J61+L61</f>
        <v>414.36137500000007</v>
      </c>
      <c r="M82" s="16">
        <f>+I61+J61+L61+M61</f>
        <v>431.22995700000013</v>
      </c>
      <c r="N82" s="16">
        <f>+J61+L61+M61+N61</f>
        <v>483.51258000000007</v>
      </c>
      <c r="O82" s="16">
        <f>+L61+M61+N61+O61</f>
        <v>573.64375100000007</v>
      </c>
      <c r="P82" s="27">
        <v>573.54368299999987</v>
      </c>
      <c r="Q82" s="16">
        <f>+M61+N61+O61+Q61</f>
        <v>638.55366900000001</v>
      </c>
      <c r="R82" s="16">
        <f>+N61+O61+Q61+R61</f>
        <v>723.94809000000009</v>
      </c>
      <c r="S82" s="16">
        <f>+O61+Q61+R61+S61</f>
        <v>810.57341320980106</v>
      </c>
      <c r="T82" s="16">
        <f>+Q61+R61+S61+T61</f>
        <v>989.13437120980109</v>
      </c>
      <c r="U82" s="27">
        <f>+T82</f>
        <v>989.13437120980109</v>
      </c>
      <c r="V82" s="16">
        <f>+R61+S61+T61+V61</f>
        <v>1080.778111209801</v>
      </c>
      <c r="W82" s="16">
        <f>+S61+T61+V61+W61</f>
        <v>1164.807605355001</v>
      </c>
      <c r="X82" s="16">
        <f>+T61+V61+W61+X61</f>
        <v>1228.9990289497005</v>
      </c>
      <c r="Y82" s="16">
        <f>+V61+W61+X61+Y61</f>
        <v>1321.9211809497003</v>
      </c>
      <c r="Z82" s="27">
        <f>+Y82</f>
        <v>1321.9211809497003</v>
      </c>
      <c r="AA82" s="16">
        <f>+W61+X61+Y61+AA61</f>
        <v>1813.6455478359021</v>
      </c>
      <c r="AB82" s="16">
        <f>+X61+Y61+AA61+AB61</f>
        <v>2033.1188590192012</v>
      </c>
      <c r="AC82" s="16">
        <f>+Y61+AA61+AB61+AC61</f>
        <v>2635.7003265031999</v>
      </c>
      <c r="AD82" s="16">
        <f>+AA61+AB61+AC61+AD61</f>
        <v>3124.7963265031999</v>
      </c>
      <c r="AE82" s="27">
        <f>+AD82</f>
        <v>3124.7963265031999</v>
      </c>
      <c r="AF82" s="16">
        <f>+AB61+AC61+AD61+AF61</f>
        <v>3198.0771696169977</v>
      </c>
      <c r="AG82" s="16">
        <f>+AC61+AD61+AF61+AG61</f>
        <v>3559.3316362884989</v>
      </c>
      <c r="AH82" s="16">
        <f>+AD61+AF61+AG61+AH61</f>
        <v>3601.7709999999997</v>
      </c>
      <c r="AI82" s="16">
        <f>+AF61+AG61+AH61+AI61</f>
        <v>3637.2310000000002</v>
      </c>
      <c r="AJ82" s="27">
        <f>+AI82</f>
        <v>3637.2310000000002</v>
      </c>
      <c r="AK82" s="16">
        <f>+AG61+AH61+AI61+AK61</f>
        <v>3597.0410000000002</v>
      </c>
      <c r="AL82" s="16">
        <f>+AH61+AI61+AK61+AL61</f>
        <v>2732.5509999999999</v>
      </c>
      <c r="AM82" s="16">
        <f>+AI61+AK61+AL61+AM61</f>
        <v>1789.07</v>
      </c>
      <c r="AN82" s="16">
        <f>+AK61+AL61+AM61+AN61</f>
        <v>793.51</v>
      </c>
      <c r="AO82" s="27">
        <f>+AN82</f>
        <v>793.51</v>
      </c>
      <c r="AP82" s="14"/>
      <c r="AQ82" s="14"/>
      <c r="AR82" s="14"/>
      <c r="AS82" s="14"/>
      <c r="AT82" s="14"/>
      <c r="AU82" s="14"/>
    </row>
    <row r="83" spans="1:47" ht="13.4" customHeight="1">
      <c r="A83" s="19" t="s">
        <v>96</v>
      </c>
      <c r="B83" s="16"/>
      <c r="C83" s="16"/>
      <c r="D83" s="16"/>
      <c r="E83" s="16"/>
      <c r="F83" s="27"/>
      <c r="G83" s="16"/>
      <c r="H83" s="16"/>
      <c r="I83" s="16"/>
      <c r="J83" s="16"/>
      <c r="K83" s="27"/>
      <c r="L83" s="16"/>
      <c r="M83" s="16"/>
      <c r="N83" s="16"/>
      <c r="O83" s="16"/>
      <c r="P83" s="27"/>
      <c r="Q83" s="16"/>
      <c r="R83" s="16"/>
      <c r="S83" s="16"/>
      <c r="T83" s="16"/>
      <c r="U83" s="46"/>
      <c r="V83" s="16"/>
      <c r="W83" s="16"/>
      <c r="X83" s="16"/>
      <c r="Y83" s="16">
        <v>2051.6999999999998</v>
      </c>
      <c r="Z83" s="46">
        <f>Y83</f>
        <v>2051.6999999999998</v>
      </c>
      <c r="AA83" s="16">
        <v>1494.6</v>
      </c>
      <c r="AB83" s="16">
        <v>923.7</v>
      </c>
      <c r="AC83" s="16">
        <v>360.6</v>
      </c>
      <c r="AD83" s="16"/>
      <c r="AE83" s="27"/>
      <c r="AF83" s="16"/>
      <c r="AG83" s="16"/>
      <c r="AH83" s="16"/>
      <c r="AI83" s="16"/>
      <c r="AJ83" s="46"/>
      <c r="AK83" s="16"/>
      <c r="AL83" s="16"/>
      <c r="AM83" s="16"/>
      <c r="AN83" s="16"/>
      <c r="AO83" s="46"/>
      <c r="AP83" s="14"/>
      <c r="AQ83" s="14"/>
      <c r="AR83" s="14"/>
      <c r="AS83" s="14"/>
      <c r="AT83" s="14"/>
      <c r="AU83" s="14"/>
    </row>
    <row r="84" spans="1:47" ht="13.4" customHeight="1">
      <c r="A84" s="19" t="s">
        <v>95</v>
      </c>
      <c r="B84" s="16"/>
      <c r="C84" s="16"/>
      <c r="D84" s="16"/>
      <c r="E84" s="16"/>
      <c r="F84" s="27"/>
      <c r="G84" s="16"/>
      <c r="H84" s="16"/>
      <c r="I84" s="16"/>
      <c r="J84" s="16"/>
      <c r="K84" s="27"/>
      <c r="L84" s="16"/>
      <c r="M84" s="16"/>
      <c r="N84" s="16"/>
      <c r="O84" s="16"/>
      <c r="P84" s="27"/>
      <c r="Q84" s="16"/>
      <c r="R84" s="16"/>
      <c r="S84" s="16"/>
      <c r="T84" s="16"/>
      <c r="U84" s="46"/>
      <c r="V84" s="16"/>
      <c r="W84" s="16"/>
      <c r="X84" s="16"/>
      <c r="Y84" s="16">
        <v>-58.5</v>
      </c>
      <c r="Z84" s="46">
        <f>Y84</f>
        <v>-58.5</v>
      </c>
      <c r="AA84" s="16">
        <v>-69.900000000000006</v>
      </c>
      <c r="AB84" s="16">
        <v>-84</v>
      </c>
      <c r="AC84" s="16">
        <v>-99.1</v>
      </c>
      <c r="AD84" s="16">
        <v>-96.3</v>
      </c>
      <c r="AE84" s="27">
        <f>AD84</f>
        <v>-96.3</v>
      </c>
      <c r="AF84" s="16">
        <v>-96.1</v>
      </c>
      <c r="AG84" s="16">
        <v>-96</v>
      </c>
      <c r="AH84" s="16">
        <v>-94</v>
      </c>
      <c r="AI84" s="16">
        <v>-92.55</v>
      </c>
      <c r="AJ84" s="46">
        <f>AI84</f>
        <v>-92.55</v>
      </c>
      <c r="AK84" s="16">
        <v>-93.8</v>
      </c>
      <c r="AL84" s="16"/>
      <c r="AM84" s="16"/>
      <c r="AN84" s="16"/>
      <c r="AO84" s="46">
        <f>AN84</f>
        <v>0</v>
      </c>
      <c r="AP84" s="14"/>
      <c r="AQ84" s="14"/>
      <c r="AR84" s="14"/>
      <c r="AS84" s="14"/>
      <c r="AT84" s="14"/>
      <c r="AU84" s="14"/>
    </row>
    <row r="85" spans="1:47" s="4" customFormat="1" ht="13.4" customHeight="1">
      <c r="A85" s="20" t="s">
        <v>63</v>
      </c>
      <c r="B85" s="21">
        <v>2.1242436458145231</v>
      </c>
      <c r="C85" s="21">
        <v>0.8112551138712446</v>
      </c>
      <c r="D85" s="21">
        <v>1.0580296096280992</v>
      </c>
      <c r="E85" s="21">
        <v>1.1756720911799168</v>
      </c>
      <c r="F85" s="22">
        <v>1.1756720911799168</v>
      </c>
      <c r="G85" s="21">
        <v>1.9485310001057488</v>
      </c>
      <c r="H85" s="21">
        <v>1.4384764251176492</v>
      </c>
      <c r="I85" s="21">
        <v>1.5685013943444233</v>
      </c>
      <c r="J85" s="21">
        <v>1.1045013555464269</v>
      </c>
      <c r="K85" s="22">
        <v>1.1045013615634733</v>
      </c>
      <c r="L85" s="21">
        <f>L81/L82</f>
        <v>1.1683009815803895</v>
      </c>
      <c r="M85" s="21">
        <f>M81/M82</f>
        <v>1.0234852199354507</v>
      </c>
      <c r="N85" s="21">
        <f>N81/N82</f>
        <v>0.9203436844236812</v>
      </c>
      <c r="O85" s="21">
        <f>O81/O82</f>
        <v>1.6712912677882548</v>
      </c>
      <c r="P85" s="22">
        <v>1.6715828633188874</v>
      </c>
      <c r="Q85" s="21">
        <f t="shared" ref="Q85:X85" si="135">Q81/Q82</f>
        <v>-1.0011173889628067</v>
      </c>
      <c r="R85" s="21">
        <f t="shared" si="135"/>
        <v>-2.0635012368436523</v>
      </c>
      <c r="S85" s="21">
        <f t="shared" si="135"/>
        <v>-1.1988594351372808</v>
      </c>
      <c r="T85" s="21">
        <f t="shared" si="135"/>
        <v>-2.0070073973588851</v>
      </c>
      <c r="U85" s="40">
        <f t="shared" si="135"/>
        <v>-2.0070073973588851</v>
      </c>
      <c r="V85" s="21">
        <f t="shared" si="135"/>
        <v>-1.8993567492796057</v>
      </c>
      <c r="W85" s="21">
        <f t="shared" si="135"/>
        <v>-9.6077199856103697</v>
      </c>
      <c r="X85" s="21">
        <f t="shared" si="135"/>
        <v>-8.8515840317163761</v>
      </c>
      <c r="Y85" s="21">
        <f>Y81/(Y82+Y83+Y84)</f>
        <v>2.9430229799940562</v>
      </c>
      <c r="Z85" s="40">
        <f>Z81/(Z82+Z83+Z84)</f>
        <v>2.9430229799940562</v>
      </c>
      <c r="AA85" s="21">
        <f>AA81/(AA82+AA83+AA84)</f>
        <v>3.0747131341273577</v>
      </c>
      <c r="AB85" s="21">
        <f>AB81/(AB82+AB83+AB84)</f>
        <v>3.3461889055591678</v>
      </c>
      <c r="AC85" s="21">
        <f>AC81/(AC82+AC83+AC84)</f>
        <v>3.2102436714803839</v>
      </c>
      <c r="AD85" s="21">
        <f t="shared" ref="AD85:AJ85" si="136">AD81/(AD82+AD84)</f>
        <v>2.7374641096469037</v>
      </c>
      <c r="AE85" s="64">
        <f t="shared" si="136"/>
        <v>2.7374641096469037</v>
      </c>
      <c r="AF85" s="21">
        <f t="shared" si="136"/>
        <v>2.6541512928846753</v>
      </c>
      <c r="AG85" s="21">
        <f t="shared" si="136"/>
        <v>2.4410310324944478</v>
      </c>
      <c r="AH85" s="21">
        <f t="shared" si="136"/>
        <v>2.2329564843315031</v>
      </c>
      <c r="AI85" s="21">
        <f t="shared" si="136"/>
        <v>1.9999260864376796</v>
      </c>
      <c r="AJ85" s="40">
        <f t="shared" si="136"/>
        <v>1.9999260864376796</v>
      </c>
      <c r="AK85" s="21">
        <f t="shared" ref="AK85:AO85" si="137">AK81/(AK82+AK84)</f>
        <v>1.9769065274127586</v>
      </c>
      <c r="AL85" s="21">
        <f t="shared" si="137"/>
        <v>0</v>
      </c>
      <c r="AM85" s="21">
        <f t="shared" si="137"/>
        <v>0</v>
      </c>
      <c r="AN85" s="21">
        <f t="shared" si="137"/>
        <v>0</v>
      </c>
      <c r="AO85" s="40">
        <f t="shared" si="137"/>
        <v>0</v>
      </c>
      <c r="AP85" s="47"/>
      <c r="AQ85" s="47"/>
      <c r="AR85" s="47"/>
      <c r="AS85" s="47"/>
      <c r="AT85" s="47"/>
      <c r="AU85" s="47"/>
    </row>
    <row r="86" spans="1:47" ht="13.4" customHeight="1">
      <c r="A86" s="33" t="s">
        <v>64</v>
      </c>
      <c r="B86" s="13"/>
      <c r="C86" s="13"/>
      <c r="D86" s="13"/>
      <c r="E86" s="13"/>
      <c r="F86" s="13"/>
      <c r="G86" s="13"/>
      <c r="H86" s="13"/>
      <c r="I86" s="13"/>
      <c r="J86" s="13"/>
      <c r="K86" s="13"/>
      <c r="L86" s="13"/>
      <c r="M86" s="13"/>
      <c r="N86" s="13"/>
      <c r="O86" s="13"/>
      <c r="P86" s="13"/>
      <c r="Q86" s="13"/>
      <c r="R86" s="13"/>
      <c r="S86" s="13"/>
      <c r="T86" s="55"/>
      <c r="U86" s="55"/>
      <c r="V86" s="13"/>
      <c r="W86" s="13"/>
      <c r="X86" s="13"/>
      <c r="Y86" s="13"/>
      <c r="Z86" s="13"/>
      <c r="AA86" s="13"/>
      <c r="AB86" s="13"/>
      <c r="AC86" s="13"/>
      <c r="AD86" s="13"/>
      <c r="AE86" s="13"/>
      <c r="AF86" s="13"/>
      <c r="AG86" s="13"/>
      <c r="AH86" s="13"/>
      <c r="AI86" s="13"/>
      <c r="AJ86" s="13"/>
      <c r="AK86" s="13"/>
      <c r="AL86" s="13"/>
      <c r="AM86" s="13"/>
      <c r="AN86" s="13"/>
      <c r="AO86" s="13"/>
      <c r="AP86" s="14"/>
      <c r="AQ86" s="14"/>
      <c r="AR86" s="14"/>
      <c r="AS86" s="14"/>
      <c r="AT86" s="14"/>
      <c r="AU86" s="14"/>
    </row>
    <row r="87" spans="1:47" ht="13.4" customHeight="1">
      <c r="A87" s="15" t="s">
        <v>65</v>
      </c>
      <c r="B87" s="26">
        <v>2473.2678150000002</v>
      </c>
      <c r="C87" s="18">
        <v>3321.95568</v>
      </c>
      <c r="D87" s="18">
        <v>2936.0623260000002</v>
      </c>
      <c r="E87" s="18">
        <v>3030.6387800000002</v>
      </c>
      <c r="F87" s="27">
        <v>3030.6387800000002</v>
      </c>
      <c r="G87" s="26">
        <v>3169.0875510000001</v>
      </c>
      <c r="H87" s="18">
        <v>3564.1470599999998</v>
      </c>
      <c r="I87" s="18">
        <v>3473.5029509999999</v>
      </c>
      <c r="J87" s="18">
        <v>3612.0452730000002</v>
      </c>
      <c r="K87" s="27">
        <v>3612.0452730000002</v>
      </c>
      <c r="L87" s="26">
        <v>3727.5886540000001</v>
      </c>
      <c r="M87" s="18">
        <v>3750.4943290000001</v>
      </c>
      <c r="N87" s="18">
        <v>3826.8976640000001</v>
      </c>
      <c r="O87" s="18">
        <v>4990.9273480000002</v>
      </c>
      <c r="P87" s="27">
        <v>4990.9273480000002</v>
      </c>
      <c r="Q87" s="18">
        <v>6574.9185790000001</v>
      </c>
      <c r="R87" s="18">
        <v>6960.7368159999996</v>
      </c>
      <c r="S87" s="18">
        <v>7254.8463471044979</v>
      </c>
      <c r="T87" s="16">
        <v>11634.4</v>
      </c>
      <c r="U87" s="27">
        <v>11634.4</v>
      </c>
      <c r="V87" s="16">
        <v>15154.8</v>
      </c>
      <c r="W87" s="18">
        <v>24510.330087046998</v>
      </c>
      <c r="X87" s="18">
        <v>24840.913226415105</v>
      </c>
      <c r="Y87" s="16">
        <v>57080.508000000002</v>
      </c>
      <c r="Z87" s="27">
        <f>+Y87</f>
        <v>57080.508000000002</v>
      </c>
      <c r="AA87" s="16">
        <v>58208.960006455789</v>
      </c>
      <c r="AB87" s="18">
        <v>62780.093456000002</v>
      </c>
      <c r="AC87" s="18">
        <v>61035.741459999997</v>
      </c>
      <c r="AD87" s="16">
        <v>57284.1</v>
      </c>
      <c r="AE87" s="27">
        <f>+AD87</f>
        <v>57284.1</v>
      </c>
      <c r="AF87" s="16">
        <v>56439</v>
      </c>
      <c r="AG87" s="18">
        <v>58664.4</v>
      </c>
      <c r="AH87" s="18">
        <v>57648.7</v>
      </c>
      <c r="AI87" s="16">
        <v>53134.33</v>
      </c>
      <c r="AJ87" s="27">
        <f>+AI87</f>
        <v>53134.33</v>
      </c>
      <c r="AK87" s="16">
        <v>54538.45</v>
      </c>
      <c r="AL87" s="18"/>
      <c r="AM87" s="18"/>
      <c r="AN87" s="16"/>
      <c r="AO87" s="27">
        <f>+AN87</f>
        <v>0</v>
      </c>
      <c r="AP87" s="14"/>
      <c r="AQ87" s="14"/>
      <c r="AR87" s="14"/>
      <c r="AS87" s="14"/>
      <c r="AT87" s="14"/>
      <c r="AU87" s="14"/>
    </row>
    <row r="88" spans="1:47" ht="13.4" customHeight="1">
      <c r="A88" s="15" t="s">
        <v>66</v>
      </c>
      <c r="B88" s="26">
        <v>396.34188999999998</v>
      </c>
      <c r="C88" s="18">
        <v>432.89880599999998</v>
      </c>
      <c r="D88" s="18">
        <v>1933.9320540000001</v>
      </c>
      <c r="E88" s="18">
        <v>2322.578673</v>
      </c>
      <c r="F88" s="27">
        <v>2322.578673</v>
      </c>
      <c r="G88" s="26">
        <v>2473.2678150000002</v>
      </c>
      <c r="H88" s="18">
        <v>3321.95568</v>
      </c>
      <c r="I88" s="18">
        <v>2936.0623260000002</v>
      </c>
      <c r="J88" s="18">
        <v>3030.6387800000002</v>
      </c>
      <c r="K88" s="27">
        <v>3030.6387800000002</v>
      </c>
      <c r="L88" s="26">
        <v>3169.0875510000001</v>
      </c>
      <c r="M88" s="18">
        <v>3564.1470599999998</v>
      </c>
      <c r="N88" s="18">
        <v>3473.5029509999999</v>
      </c>
      <c r="O88" s="18">
        <v>3612.0452730000002</v>
      </c>
      <c r="P88" s="27">
        <v>3612.0452730000002</v>
      </c>
      <c r="Q88" s="18">
        <v>3727.5886540000001</v>
      </c>
      <c r="R88" s="18">
        <v>3750.4943290000001</v>
      </c>
      <c r="S88" s="18">
        <v>3826.8976640000001</v>
      </c>
      <c r="T88" s="16">
        <f>O87</f>
        <v>4990.9273480000002</v>
      </c>
      <c r="U88" s="27">
        <v>4990.9273480000002</v>
      </c>
      <c r="V88" s="16">
        <f>Q87</f>
        <v>6574.9185790000001</v>
      </c>
      <c r="W88" s="16">
        <f>R87</f>
        <v>6960.7368159999996</v>
      </c>
      <c r="X88" s="16">
        <f>S87</f>
        <v>7254.8463471044979</v>
      </c>
      <c r="Y88" s="16">
        <f>T87</f>
        <v>11634.4</v>
      </c>
      <c r="Z88" s="27">
        <f>+Y88</f>
        <v>11634.4</v>
      </c>
      <c r="AA88" s="16">
        <f>V87</f>
        <v>15154.8</v>
      </c>
      <c r="AB88" s="16">
        <f>W87</f>
        <v>24510.330087046998</v>
      </c>
      <c r="AC88" s="16">
        <f>X87</f>
        <v>24840.913226415105</v>
      </c>
      <c r="AD88" s="16">
        <f>Y87</f>
        <v>57080.508000000002</v>
      </c>
      <c r="AE88" s="27">
        <f>+AD88</f>
        <v>57080.508000000002</v>
      </c>
      <c r="AF88" s="16">
        <f>AA87</f>
        <v>58208.960006455789</v>
      </c>
      <c r="AG88" s="16">
        <f>AB87</f>
        <v>62780.093456000002</v>
      </c>
      <c r="AH88" s="16">
        <f>AC87</f>
        <v>61035.741459999997</v>
      </c>
      <c r="AI88" s="16">
        <f>AD87</f>
        <v>57284.1</v>
      </c>
      <c r="AJ88" s="27">
        <f>+AI88</f>
        <v>57284.1</v>
      </c>
      <c r="AK88" s="16">
        <f>AF87</f>
        <v>56439</v>
      </c>
      <c r="AL88" s="16">
        <f>AG87</f>
        <v>58664.4</v>
      </c>
      <c r="AM88" s="16">
        <f>AH87</f>
        <v>57648.7</v>
      </c>
      <c r="AN88" s="16">
        <f>AI87</f>
        <v>53134.33</v>
      </c>
      <c r="AO88" s="27">
        <f>+AN88</f>
        <v>53134.33</v>
      </c>
      <c r="AP88" s="14"/>
      <c r="AQ88" s="14"/>
      <c r="AR88" s="14"/>
      <c r="AS88" s="14"/>
      <c r="AT88" s="14"/>
      <c r="AU88" s="14"/>
    </row>
    <row r="89" spans="1:47" ht="13.4" customHeight="1">
      <c r="A89" s="20" t="s">
        <v>67</v>
      </c>
      <c r="B89" s="32">
        <v>1434.8048525000002</v>
      </c>
      <c r="C89" s="32">
        <v>1877.4272430000001</v>
      </c>
      <c r="D89" s="32">
        <v>2434.99719</v>
      </c>
      <c r="E89" s="32">
        <v>2676.6087265000001</v>
      </c>
      <c r="F89" s="22">
        <v>2676.6087265000001</v>
      </c>
      <c r="G89" s="32">
        <v>2821.1776829999999</v>
      </c>
      <c r="H89" s="32">
        <v>3443.0513700000001</v>
      </c>
      <c r="I89" s="32">
        <v>3204.7826384999998</v>
      </c>
      <c r="J89" s="32">
        <v>3321.3420265000004</v>
      </c>
      <c r="K89" s="22">
        <v>3321.3420265000004</v>
      </c>
      <c r="L89" s="32">
        <f>+(L87+L88)/2</f>
        <v>3448.3381024999999</v>
      </c>
      <c r="M89" s="32">
        <f>+(M87+M88)/2</f>
        <v>3657.3206945000002</v>
      </c>
      <c r="N89" s="32">
        <f>+(N87+N88)/2</f>
        <v>3650.2003075000002</v>
      </c>
      <c r="O89" s="32">
        <f>+(O87+O88)/2</f>
        <v>4301.4863105000004</v>
      </c>
      <c r="P89" s="22">
        <v>4301.4863105000004</v>
      </c>
      <c r="Q89" s="32">
        <f>+(Q87+Q88)/2</f>
        <v>5151.2536165000001</v>
      </c>
      <c r="R89" s="32">
        <f>+(R87+R88)/2</f>
        <v>5355.6155724999999</v>
      </c>
      <c r="S89" s="32">
        <f>+(S87+S88)/2</f>
        <v>5540.872005552249</v>
      </c>
      <c r="T89" s="32">
        <f>+(T87+T88)/2</f>
        <v>8312.6636739999994</v>
      </c>
      <c r="U89" s="22">
        <v>8312.6636739999994</v>
      </c>
      <c r="V89" s="32">
        <f t="shared" ref="V89:AG89" si="138">+(V87+V88)/2</f>
        <v>10864.8592895</v>
      </c>
      <c r="W89" s="32">
        <f t="shared" si="138"/>
        <v>15735.533451523499</v>
      </c>
      <c r="X89" s="32">
        <f t="shared" si="138"/>
        <v>16047.8797867598</v>
      </c>
      <c r="Y89" s="32">
        <f t="shared" si="138"/>
        <v>34357.453999999998</v>
      </c>
      <c r="Z89" s="40">
        <f t="shared" si="138"/>
        <v>34357.453999999998</v>
      </c>
      <c r="AA89" s="32">
        <f t="shared" si="138"/>
        <v>36681.880003227896</v>
      </c>
      <c r="AB89" s="32">
        <f t="shared" si="138"/>
        <v>43645.2117715235</v>
      </c>
      <c r="AC89" s="32">
        <f>+(AC87+AC88)/2</f>
        <v>42938.327343207551</v>
      </c>
      <c r="AD89" s="32">
        <f t="shared" si="138"/>
        <v>57182.304000000004</v>
      </c>
      <c r="AE89" s="40">
        <f t="shared" si="138"/>
        <v>57182.304000000004</v>
      </c>
      <c r="AF89" s="32">
        <f t="shared" si="138"/>
        <v>57323.980003227894</v>
      </c>
      <c r="AG89" s="32">
        <f t="shared" si="138"/>
        <v>60722.246727999998</v>
      </c>
      <c r="AH89" s="32">
        <f>+(AH87+AH88)/2</f>
        <v>59342.220730000001</v>
      </c>
      <c r="AI89" s="32">
        <f t="shared" ref="AI89:AL89" si="139">+(AI87+AI88)/2</f>
        <v>55209.214999999997</v>
      </c>
      <c r="AJ89" s="40">
        <f t="shared" si="139"/>
        <v>55209.214999999997</v>
      </c>
      <c r="AK89" s="32">
        <f t="shared" si="139"/>
        <v>55488.724999999999</v>
      </c>
      <c r="AL89" s="32">
        <f t="shared" si="139"/>
        <v>29332.2</v>
      </c>
      <c r="AM89" s="32">
        <f>+(AM87+AM88)/2</f>
        <v>28824.35</v>
      </c>
      <c r="AN89" s="32">
        <f t="shared" ref="AN89:AO89" si="140">+(AN87+AN88)/2</f>
        <v>26567.165000000001</v>
      </c>
      <c r="AO89" s="40">
        <f t="shared" si="140"/>
        <v>26567.165000000001</v>
      </c>
      <c r="AP89" s="14"/>
      <c r="AQ89" s="14"/>
      <c r="AR89" s="14"/>
      <c r="AS89" s="14"/>
      <c r="AT89" s="14"/>
    </row>
    <row r="90" spans="1:47" ht="13.4" customHeight="1">
      <c r="A90" s="43" t="s">
        <v>68</v>
      </c>
      <c r="B90" s="13"/>
      <c r="C90" s="13"/>
      <c r="D90" s="13"/>
      <c r="E90" s="13"/>
      <c r="F90" s="13"/>
      <c r="G90" s="13"/>
      <c r="H90" s="13"/>
      <c r="I90" s="13"/>
      <c r="J90" s="13"/>
      <c r="K90" s="13"/>
      <c r="L90" s="13"/>
      <c r="M90" s="13"/>
      <c r="N90" s="13"/>
      <c r="O90" s="13"/>
      <c r="P90" s="13"/>
      <c r="Q90" s="13"/>
      <c r="R90" s="13"/>
      <c r="S90" s="13"/>
      <c r="T90" s="55"/>
      <c r="U90" s="55"/>
      <c r="V90" s="13"/>
      <c r="W90" s="13"/>
      <c r="X90" s="13"/>
      <c r="Y90" s="13"/>
      <c r="Z90" s="13"/>
      <c r="AA90" s="13"/>
      <c r="AB90" s="13"/>
      <c r="AC90" s="13"/>
      <c r="AD90" s="13"/>
      <c r="AE90" s="13"/>
      <c r="AF90" s="13"/>
      <c r="AG90" s="13"/>
      <c r="AH90" s="13"/>
      <c r="AI90" s="13"/>
      <c r="AJ90" s="13"/>
      <c r="AK90" s="13"/>
      <c r="AL90" s="13"/>
      <c r="AM90" s="13"/>
      <c r="AN90" s="13"/>
      <c r="AO90" s="13"/>
      <c r="AP90" s="14"/>
      <c r="AQ90" s="14"/>
      <c r="AR90" s="14"/>
      <c r="AS90" s="14"/>
      <c r="AT90" s="14"/>
    </row>
    <row r="91" spans="1:47" ht="13.4" customHeight="1">
      <c r="A91" s="15" t="s">
        <v>69</v>
      </c>
      <c r="B91" s="26">
        <v>900.48862399999996</v>
      </c>
      <c r="C91" s="18">
        <v>1340.6582780000001</v>
      </c>
      <c r="D91" s="18">
        <v>1375.95714</v>
      </c>
      <c r="E91" s="18">
        <v>1494.552422</v>
      </c>
      <c r="F91" s="27">
        <v>1494.552422</v>
      </c>
      <c r="G91" s="26">
        <v>1520.2168770000001</v>
      </c>
      <c r="H91" s="18">
        <v>1572.6866709999999</v>
      </c>
      <c r="I91" s="18">
        <v>1583.788965</v>
      </c>
      <c r="J91" s="18">
        <v>1664.1892130000001</v>
      </c>
      <c r="K91" s="27">
        <v>1664.1892130000001</v>
      </c>
      <c r="L91" s="26">
        <v>1785.03108</v>
      </c>
      <c r="M91" s="18">
        <v>1824.919402</v>
      </c>
      <c r="N91" s="18">
        <v>1957.176156</v>
      </c>
      <c r="O91" s="18">
        <v>1998.624401</v>
      </c>
      <c r="P91" s="27">
        <v>1998.624401</v>
      </c>
      <c r="Q91" s="18">
        <v>3628.9247580000001</v>
      </c>
      <c r="R91" s="18">
        <v>4173.2857990000002</v>
      </c>
      <c r="S91" s="18">
        <v>4220.4941644334976</v>
      </c>
      <c r="T91" s="16">
        <f>7512.6</f>
        <v>7512.6</v>
      </c>
      <c r="U91" s="27">
        <v>7512.6</v>
      </c>
      <c r="V91" s="16">
        <v>9824.7000000000007</v>
      </c>
      <c r="W91" s="18">
        <v>19290.135594818588</v>
      </c>
      <c r="X91" s="18">
        <v>19627.6379442293</v>
      </c>
      <c r="Y91" s="16">
        <v>34053.338000000003</v>
      </c>
      <c r="Z91" s="27">
        <f>+Y91</f>
        <v>34053.338000000003</v>
      </c>
      <c r="AA91" s="16">
        <v>35482.335123801313</v>
      </c>
      <c r="AB91" s="18">
        <v>38875.520860999997</v>
      </c>
      <c r="AC91" s="18">
        <v>36557.603556000002</v>
      </c>
      <c r="AD91" s="16">
        <v>34431.699999999997</v>
      </c>
      <c r="AE91" s="27">
        <f>+AD91</f>
        <v>34431.699999999997</v>
      </c>
      <c r="AF91" s="16">
        <v>34243.300000000003</v>
      </c>
      <c r="AG91" s="18">
        <v>36429.800000000003</v>
      </c>
      <c r="AH91" s="18">
        <v>35812.6</v>
      </c>
      <c r="AI91" s="16">
        <v>33710.01</v>
      </c>
      <c r="AJ91" s="27">
        <f>+AI91</f>
        <v>33710.01</v>
      </c>
      <c r="AK91" s="16">
        <v>35388.83</v>
      </c>
      <c r="AL91" s="18"/>
      <c r="AM91" s="18"/>
      <c r="AN91" s="16"/>
      <c r="AO91" s="27">
        <f>+AN91</f>
        <v>0</v>
      </c>
      <c r="AP91" s="14"/>
      <c r="AQ91" s="14"/>
      <c r="AR91" s="14"/>
      <c r="AS91" s="14"/>
      <c r="AT91" s="14"/>
    </row>
    <row r="92" spans="1:47" ht="13.4" customHeight="1">
      <c r="A92" s="19" t="s">
        <v>70</v>
      </c>
      <c r="B92" s="18">
        <v>90.945458000000002</v>
      </c>
      <c r="C92" s="18">
        <v>98.636848999999998</v>
      </c>
      <c r="D92" s="18">
        <v>702.103701</v>
      </c>
      <c r="E92" s="18">
        <v>864.95693000000006</v>
      </c>
      <c r="F92" s="17">
        <v>864.95693000000006</v>
      </c>
      <c r="G92" s="18">
        <v>900.48862399999996</v>
      </c>
      <c r="H92" s="18">
        <v>1340.6582780000001</v>
      </c>
      <c r="I92" s="18">
        <v>1375.95714</v>
      </c>
      <c r="J92" s="18">
        <v>1494.552422</v>
      </c>
      <c r="K92" s="17">
        <v>1494.552422</v>
      </c>
      <c r="L92" s="18">
        <v>1520.2168770000001</v>
      </c>
      <c r="M92" s="18">
        <v>1572.6866709999999</v>
      </c>
      <c r="N92" s="18">
        <v>1583.788965</v>
      </c>
      <c r="O92" s="18">
        <v>1664.1892130000001</v>
      </c>
      <c r="P92" s="17">
        <v>1664.1892130000001</v>
      </c>
      <c r="Q92" s="18">
        <v>1785.03108</v>
      </c>
      <c r="R92" s="18">
        <v>1824.919402</v>
      </c>
      <c r="S92" s="18">
        <v>1957.176156</v>
      </c>
      <c r="T92" s="16">
        <f>O91</f>
        <v>1998.624401</v>
      </c>
      <c r="U92" s="17">
        <v>1998.624401</v>
      </c>
      <c r="V92" s="16">
        <f>+Q91</f>
        <v>3628.9247580000001</v>
      </c>
      <c r="W92" s="16">
        <f>+R91</f>
        <v>4173.2857990000002</v>
      </c>
      <c r="X92" s="16">
        <f>+S91</f>
        <v>4220.4941644334976</v>
      </c>
      <c r="Y92" s="16">
        <f>+T91</f>
        <v>7512.6</v>
      </c>
      <c r="Z92" s="17">
        <f>+Y92</f>
        <v>7512.6</v>
      </c>
      <c r="AA92" s="16">
        <f>+V91</f>
        <v>9824.7000000000007</v>
      </c>
      <c r="AB92" s="16">
        <f>+W91</f>
        <v>19290.135594818588</v>
      </c>
      <c r="AC92" s="16">
        <f>+X91</f>
        <v>19627.6379442293</v>
      </c>
      <c r="AD92" s="16">
        <f>+Y91</f>
        <v>34053.338000000003</v>
      </c>
      <c r="AE92" s="17">
        <f>+AD92</f>
        <v>34053.338000000003</v>
      </c>
      <c r="AF92" s="16">
        <f>+AA91</f>
        <v>35482.335123801313</v>
      </c>
      <c r="AG92" s="16">
        <f>+AB91</f>
        <v>38875.520860999997</v>
      </c>
      <c r="AH92" s="16">
        <f>+AC91</f>
        <v>36557.603556000002</v>
      </c>
      <c r="AI92" s="16">
        <f>+AD91</f>
        <v>34431.699999999997</v>
      </c>
      <c r="AJ92" s="17">
        <f>+AI92</f>
        <v>34431.699999999997</v>
      </c>
      <c r="AK92" s="16">
        <f>+AF91</f>
        <v>34243.300000000003</v>
      </c>
      <c r="AL92" s="16">
        <f>+AG91</f>
        <v>36429.800000000003</v>
      </c>
      <c r="AM92" s="16">
        <f>+AH91</f>
        <v>35812.6</v>
      </c>
      <c r="AN92" s="16">
        <f>+AI91</f>
        <v>33710.01</v>
      </c>
      <c r="AO92" s="17">
        <f>+AN92</f>
        <v>33710.01</v>
      </c>
      <c r="AP92" s="14"/>
      <c r="AQ92" s="14"/>
      <c r="AR92" s="14"/>
      <c r="AS92" s="14"/>
      <c r="AT92" s="14"/>
    </row>
    <row r="93" spans="1:47" ht="13.4" customHeight="1">
      <c r="A93" s="20" t="s">
        <v>71</v>
      </c>
      <c r="B93" s="32">
        <v>495.71704099999999</v>
      </c>
      <c r="C93" s="32">
        <v>719.64756350000005</v>
      </c>
      <c r="D93" s="32">
        <v>1039.0304205</v>
      </c>
      <c r="E93" s="32">
        <v>1179.754676</v>
      </c>
      <c r="F93" s="22">
        <v>1179.754676</v>
      </c>
      <c r="G93" s="32">
        <v>1210.3527505</v>
      </c>
      <c r="H93" s="32">
        <v>1456.6724745000001</v>
      </c>
      <c r="I93" s="32">
        <v>1479.8730525000001</v>
      </c>
      <c r="J93" s="32">
        <v>1579.3708175000002</v>
      </c>
      <c r="K93" s="22">
        <v>1579.3708175000002</v>
      </c>
      <c r="L93" s="32">
        <v>1652.6239785</v>
      </c>
      <c r="M93" s="32">
        <v>1698.8030365</v>
      </c>
      <c r="N93" s="32">
        <v>1770.4825605000001</v>
      </c>
      <c r="O93" s="32">
        <v>1831.4068070000001</v>
      </c>
      <c r="P93" s="22">
        <v>1831.4068070000001</v>
      </c>
      <c r="Q93" s="32">
        <v>2706.9779189999999</v>
      </c>
      <c r="R93" s="32">
        <v>2999.1026005000003</v>
      </c>
      <c r="S93" s="32">
        <v>3088.8351602167486</v>
      </c>
      <c r="T93" s="21">
        <f>+(T91+T92)/2</f>
        <v>4755.6122004999997</v>
      </c>
      <c r="U93" s="22">
        <v>4755.6122004999997</v>
      </c>
      <c r="V93" s="32">
        <f t="shared" ref="V93:AJ93" si="141">+(V91+V92)/2</f>
        <v>6726.8123790000009</v>
      </c>
      <c r="W93" s="32">
        <f t="shared" si="141"/>
        <v>11731.710696909295</v>
      </c>
      <c r="X93" s="32">
        <f t="shared" si="141"/>
        <v>11924.066054331399</v>
      </c>
      <c r="Y93" s="32">
        <f t="shared" si="141"/>
        <v>20782.969000000001</v>
      </c>
      <c r="Z93" s="22">
        <f t="shared" si="141"/>
        <v>20782.969000000001</v>
      </c>
      <c r="AA93" s="32">
        <f t="shared" si="141"/>
        <v>22653.517561900655</v>
      </c>
      <c r="AB93" s="32">
        <f t="shared" si="141"/>
        <v>29082.828227909293</v>
      </c>
      <c r="AC93" s="32">
        <f t="shared" si="141"/>
        <v>28092.620750114649</v>
      </c>
      <c r="AD93" s="32">
        <f t="shared" si="141"/>
        <v>34242.519</v>
      </c>
      <c r="AE93" s="22">
        <f t="shared" si="141"/>
        <v>34242.519</v>
      </c>
      <c r="AF93" s="32">
        <f t="shared" si="141"/>
        <v>34862.817561900658</v>
      </c>
      <c r="AG93" s="32">
        <f t="shared" si="141"/>
        <v>37652.6604305</v>
      </c>
      <c r="AH93" s="32">
        <f t="shared" si="141"/>
        <v>36185.101777999997</v>
      </c>
      <c r="AI93" s="32">
        <f t="shared" si="141"/>
        <v>34070.854999999996</v>
      </c>
      <c r="AJ93" s="22">
        <f t="shared" si="141"/>
        <v>34070.854999999996</v>
      </c>
      <c r="AK93" s="32">
        <f t="shared" ref="AK93:AO93" si="142">+(AK91+AK92)/2</f>
        <v>34816.065000000002</v>
      </c>
      <c r="AL93" s="32">
        <f t="shared" si="142"/>
        <v>18214.900000000001</v>
      </c>
      <c r="AM93" s="32">
        <f t="shared" si="142"/>
        <v>17906.3</v>
      </c>
      <c r="AN93" s="32">
        <f t="shared" si="142"/>
        <v>16855.005000000001</v>
      </c>
      <c r="AO93" s="22">
        <f t="shared" si="142"/>
        <v>16855.005000000001</v>
      </c>
      <c r="AP93" s="14"/>
      <c r="AQ93" s="14"/>
      <c r="AR93" s="14"/>
      <c r="AS93" s="14"/>
      <c r="AT93" s="14"/>
    </row>
    <row r="94" spans="1:47" ht="13.4" customHeight="1">
      <c r="A94" s="9" t="s">
        <v>72</v>
      </c>
      <c r="B94" s="13"/>
      <c r="C94" s="13"/>
      <c r="D94" s="13"/>
      <c r="E94" s="13"/>
      <c r="F94" s="13"/>
      <c r="G94" s="13"/>
      <c r="H94" s="13"/>
      <c r="I94" s="13"/>
      <c r="J94" s="13"/>
      <c r="K94" s="13"/>
      <c r="L94" s="13"/>
      <c r="M94" s="13"/>
      <c r="N94" s="13"/>
      <c r="O94" s="13"/>
      <c r="P94" s="13"/>
      <c r="Q94" s="13"/>
      <c r="R94" s="13"/>
      <c r="S94" s="13"/>
      <c r="T94" s="55"/>
      <c r="U94" s="55"/>
      <c r="V94" s="13"/>
      <c r="W94" s="13"/>
      <c r="X94" s="13"/>
      <c r="Y94" s="13"/>
      <c r="Z94" s="13"/>
      <c r="AA94" s="13"/>
      <c r="AB94" s="13"/>
      <c r="AC94" s="13"/>
      <c r="AD94" s="13"/>
      <c r="AE94" s="13"/>
      <c r="AF94" s="13"/>
      <c r="AG94" s="13"/>
      <c r="AH94" s="13"/>
      <c r="AI94" s="13"/>
      <c r="AJ94" s="13"/>
      <c r="AK94" s="13"/>
      <c r="AL94" s="13"/>
      <c r="AM94" s="13"/>
      <c r="AN94" s="13"/>
      <c r="AO94" s="13"/>
      <c r="AP94" s="11"/>
      <c r="AQ94" s="11"/>
      <c r="AR94" s="11"/>
      <c r="AS94" s="11"/>
      <c r="AT94" s="11"/>
    </row>
    <row r="95" spans="1:47" ht="13.4" customHeight="1">
      <c r="A95" s="15" t="s">
        <v>73</v>
      </c>
      <c r="B95" s="16"/>
      <c r="C95" s="16"/>
      <c r="D95" s="16"/>
      <c r="E95" s="16"/>
      <c r="F95" s="17">
        <v>134.41680099999999</v>
      </c>
      <c r="G95" s="16"/>
      <c r="H95" s="16"/>
      <c r="I95" s="16"/>
      <c r="J95" s="16"/>
      <c r="K95" s="17">
        <v>179.53831400000001</v>
      </c>
      <c r="L95" s="16"/>
      <c r="M95" s="16"/>
      <c r="N95" s="16"/>
      <c r="O95" s="16"/>
      <c r="P95" s="17">
        <v>274.46919800000001</v>
      </c>
      <c r="Q95" s="16"/>
      <c r="R95" s="16"/>
      <c r="S95" s="16"/>
      <c r="T95" s="16"/>
      <c r="U95" s="17">
        <v>446.02286099999998</v>
      </c>
      <c r="V95" s="16"/>
      <c r="W95" s="16"/>
      <c r="X95" s="16"/>
      <c r="Y95" s="16"/>
      <c r="Z95" s="17">
        <v>908</v>
      </c>
      <c r="AA95" s="16"/>
      <c r="AB95" s="16"/>
      <c r="AC95" s="16"/>
      <c r="AD95" s="16"/>
      <c r="AE95" s="17">
        <v>-4943</v>
      </c>
      <c r="AF95" s="16"/>
      <c r="AG95" s="16"/>
      <c r="AH95" s="16"/>
      <c r="AI95" s="16"/>
      <c r="AJ95" s="17">
        <v>92.61</v>
      </c>
      <c r="AK95" s="16"/>
      <c r="AL95" s="16"/>
      <c r="AM95" s="16"/>
      <c r="AN95" s="16"/>
      <c r="AO95" s="17"/>
      <c r="AP95" s="14"/>
      <c r="AQ95" s="14"/>
      <c r="AR95" s="14"/>
      <c r="AS95" s="14"/>
      <c r="AT95" s="14"/>
      <c r="AU95" s="14"/>
    </row>
    <row r="96" spans="1:47" ht="13.4" customHeight="1">
      <c r="A96" s="19" t="s">
        <v>74</v>
      </c>
      <c r="B96" s="16"/>
      <c r="C96" s="16"/>
      <c r="D96" s="16"/>
      <c r="E96" s="16"/>
      <c r="F96" s="17">
        <v>1179.754676</v>
      </c>
      <c r="G96" s="16"/>
      <c r="H96" s="16"/>
      <c r="I96" s="16"/>
      <c r="J96" s="16"/>
      <c r="K96" s="17">
        <v>1579.3708175000002</v>
      </c>
      <c r="L96" s="16"/>
      <c r="M96" s="16"/>
      <c r="N96" s="16"/>
      <c r="O96" s="16"/>
      <c r="P96" s="17">
        <v>1831.4068070000001</v>
      </c>
      <c r="Q96" s="16"/>
      <c r="R96" s="16"/>
      <c r="S96" s="16"/>
      <c r="T96" s="16"/>
      <c r="U96" s="17">
        <f>+U93</f>
        <v>4755.6122004999997</v>
      </c>
      <c r="V96" s="16"/>
      <c r="W96" s="16"/>
      <c r="X96" s="16"/>
      <c r="Y96" s="16"/>
      <c r="Z96" s="17">
        <f>+Z93</f>
        <v>20782.969000000001</v>
      </c>
      <c r="AA96" s="16"/>
      <c r="AB96" s="16"/>
      <c r="AC96" s="16"/>
      <c r="AD96" s="16"/>
      <c r="AE96" s="17">
        <f>+AE93</f>
        <v>34242.519</v>
      </c>
      <c r="AF96" s="16"/>
      <c r="AG96" s="16"/>
      <c r="AH96" s="16"/>
      <c r="AI96" s="16"/>
      <c r="AJ96" s="17">
        <f>+AJ93</f>
        <v>34070.854999999996</v>
      </c>
      <c r="AK96" s="16"/>
      <c r="AL96" s="16"/>
      <c r="AM96" s="16"/>
      <c r="AN96" s="16"/>
      <c r="AO96" s="17"/>
      <c r="AP96" s="14"/>
      <c r="AQ96" s="14"/>
      <c r="AR96" s="14"/>
      <c r="AS96" s="14"/>
      <c r="AT96" s="14"/>
      <c r="AU96" s="14"/>
    </row>
    <row r="97" spans="1:46" ht="13.4" customHeight="1">
      <c r="A97" s="20" t="s">
        <v>94</v>
      </c>
      <c r="B97" s="28"/>
      <c r="C97" s="28"/>
      <c r="D97" s="28"/>
      <c r="E97" s="28"/>
      <c r="F97" s="24">
        <v>0.11393623075582536</v>
      </c>
      <c r="G97" s="28"/>
      <c r="H97" s="28"/>
      <c r="I97" s="28"/>
      <c r="J97" s="28"/>
      <c r="K97" s="24">
        <v>0.11367711243657951</v>
      </c>
      <c r="L97" s="28"/>
      <c r="M97" s="28"/>
      <c r="N97" s="28"/>
      <c r="O97" s="28"/>
      <c r="P97" s="24">
        <v>0.14986795776390274</v>
      </c>
      <c r="Q97" s="28"/>
      <c r="R97" s="28"/>
      <c r="S97" s="28"/>
      <c r="T97" s="16"/>
      <c r="U97" s="24">
        <f>U95/U96</f>
        <v>9.3788736800932929E-2</v>
      </c>
      <c r="V97" s="28"/>
      <c r="W97" s="28"/>
      <c r="X97" s="28"/>
      <c r="Y97" s="16"/>
      <c r="Z97" s="24">
        <f>Z95/Z96</f>
        <v>4.3689619129971276E-2</v>
      </c>
      <c r="AA97" s="28"/>
      <c r="AB97" s="28"/>
      <c r="AC97" s="28"/>
      <c r="AD97" s="16"/>
      <c r="AE97" s="24">
        <f>AE95/AE96</f>
        <v>-0.14435269788417143</v>
      </c>
      <c r="AF97" s="28"/>
      <c r="AG97" s="28"/>
      <c r="AH97" s="28"/>
      <c r="AI97" s="16"/>
      <c r="AJ97" s="24">
        <f>AJ95/AJ96</f>
        <v>2.7181589660723224E-3</v>
      </c>
      <c r="AK97" s="28"/>
      <c r="AL97" s="28"/>
      <c r="AM97" s="28"/>
      <c r="AN97" s="16"/>
      <c r="AO97" s="24"/>
      <c r="AP97" s="14"/>
      <c r="AQ97" s="14"/>
      <c r="AR97" s="14"/>
      <c r="AS97" s="14"/>
      <c r="AT97" s="14"/>
    </row>
    <row r="98" spans="1:46" ht="13.4" customHeight="1">
      <c r="A98" s="33" t="s">
        <v>75</v>
      </c>
      <c r="B98" s="13"/>
      <c r="C98" s="13"/>
      <c r="D98" s="13"/>
      <c r="E98" s="13"/>
      <c r="F98" s="13"/>
      <c r="G98" s="13"/>
      <c r="H98" s="13"/>
      <c r="I98" s="13"/>
      <c r="J98" s="13"/>
      <c r="K98" s="13"/>
      <c r="L98" s="13"/>
      <c r="M98" s="13"/>
      <c r="N98" s="13"/>
      <c r="O98" s="13"/>
      <c r="P98" s="13"/>
      <c r="Q98" s="13"/>
      <c r="R98" s="13"/>
      <c r="S98" s="13"/>
      <c r="T98" s="55"/>
      <c r="U98" s="55"/>
      <c r="V98" s="13"/>
      <c r="W98" s="13"/>
      <c r="X98" s="13"/>
      <c r="Y98" s="13"/>
      <c r="Z98" s="13"/>
      <c r="AA98" s="13"/>
      <c r="AB98" s="13"/>
      <c r="AC98" s="13"/>
      <c r="AD98" s="13"/>
      <c r="AE98" s="13"/>
      <c r="AF98" s="13"/>
      <c r="AG98" s="13"/>
      <c r="AH98" s="13"/>
      <c r="AI98" s="13"/>
      <c r="AJ98" s="13"/>
      <c r="AK98" s="13"/>
      <c r="AL98" s="13"/>
      <c r="AM98" s="13"/>
      <c r="AN98" s="13"/>
      <c r="AO98" s="13"/>
      <c r="AP98" s="14"/>
      <c r="AQ98" s="14"/>
      <c r="AR98" s="14"/>
      <c r="AS98" s="14"/>
      <c r="AT98" s="14"/>
    </row>
    <row r="99" spans="1:46" ht="13.4" customHeight="1">
      <c r="A99" s="15" t="s">
        <v>76</v>
      </c>
      <c r="B99" s="26">
        <v>900.48862399999996</v>
      </c>
      <c r="C99" s="18">
        <v>1340.6582780000001</v>
      </c>
      <c r="D99" s="18">
        <v>1375.95714</v>
      </c>
      <c r="E99" s="18">
        <v>1494.552422</v>
      </c>
      <c r="F99" s="27">
        <v>1494.552422</v>
      </c>
      <c r="G99" s="26">
        <v>1520.2168770000001</v>
      </c>
      <c r="H99" s="18">
        <v>1572.6866709999999</v>
      </c>
      <c r="I99" s="18">
        <v>1583.788965</v>
      </c>
      <c r="J99" s="18">
        <v>1664.1892130000001</v>
      </c>
      <c r="K99" s="27">
        <v>1664.1892130000001</v>
      </c>
      <c r="L99" s="26">
        <v>1785.03108</v>
      </c>
      <c r="M99" s="18">
        <v>1824.919402</v>
      </c>
      <c r="N99" s="18">
        <v>1957.176156</v>
      </c>
      <c r="O99" s="18">
        <v>1998.624401</v>
      </c>
      <c r="P99" s="27">
        <v>1998.624401</v>
      </c>
      <c r="Q99" s="18">
        <v>3628.9247580000001</v>
      </c>
      <c r="R99" s="18">
        <v>4173.2857990000002</v>
      </c>
      <c r="S99" s="18">
        <v>4220.4941644334976</v>
      </c>
      <c r="T99" s="16">
        <f t="shared" ref="T99:Y99" si="143">T91</f>
        <v>7512.6</v>
      </c>
      <c r="U99" s="27">
        <f t="shared" si="143"/>
        <v>7512.6</v>
      </c>
      <c r="V99" s="16">
        <f t="shared" si="143"/>
        <v>9824.7000000000007</v>
      </c>
      <c r="W99" s="16">
        <f t="shared" si="143"/>
        <v>19290.135594818588</v>
      </c>
      <c r="X99" s="16">
        <f t="shared" si="143"/>
        <v>19627.6379442293</v>
      </c>
      <c r="Y99" s="16">
        <f t="shared" si="143"/>
        <v>34053.338000000003</v>
      </c>
      <c r="Z99" s="27">
        <f>+Y99</f>
        <v>34053.338000000003</v>
      </c>
      <c r="AA99" s="16">
        <f t="shared" ref="AA99:AD99" si="144">AA91</f>
        <v>35482.335123801313</v>
      </c>
      <c r="AB99" s="16">
        <f t="shared" si="144"/>
        <v>38875.520860999997</v>
      </c>
      <c r="AC99" s="16">
        <f>AC91</f>
        <v>36557.603556000002</v>
      </c>
      <c r="AD99" s="16">
        <f t="shared" si="144"/>
        <v>34431.699999999997</v>
      </c>
      <c r="AE99" s="27">
        <f>+AD99</f>
        <v>34431.699999999997</v>
      </c>
      <c r="AF99" s="16">
        <f t="shared" ref="AF99:AG99" si="145">AF91</f>
        <v>34243.300000000003</v>
      </c>
      <c r="AG99" s="16">
        <f t="shared" si="145"/>
        <v>36429.800000000003</v>
      </c>
      <c r="AH99" s="16">
        <f>AH91</f>
        <v>35812.6</v>
      </c>
      <c r="AI99" s="16">
        <f t="shared" ref="AI99" si="146">AI91</f>
        <v>33710.01</v>
      </c>
      <c r="AJ99" s="27">
        <f>+AI99</f>
        <v>33710.01</v>
      </c>
      <c r="AK99" s="16">
        <f t="shared" ref="AK99:AL99" si="147">AK91</f>
        <v>35388.83</v>
      </c>
      <c r="AL99" s="16">
        <f t="shared" si="147"/>
        <v>0</v>
      </c>
      <c r="AM99" s="16">
        <f>AM91</f>
        <v>0</v>
      </c>
      <c r="AN99" s="16">
        <f t="shared" ref="AN99" si="148">AN91</f>
        <v>0</v>
      </c>
      <c r="AO99" s="27">
        <f>+AN99</f>
        <v>0</v>
      </c>
      <c r="AP99" s="14"/>
      <c r="AQ99" s="14"/>
      <c r="AR99" s="14"/>
      <c r="AS99" s="14"/>
      <c r="AT99" s="14"/>
    </row>
    <row r="100" spans="1:46" ht="13.4" customHeight="1">
      <c r="A100" s="19" t="s">
        <v>77</v>
      </c>
      <c r="B100" s="18">
        <v>2473.2678150000002</v>
      </c>
      <c r="C100" s="18">
        <v>3321.95568</v>
      </c>
      <c r="D100" s="18">
        <v>2936.0623260000002</v>
      </c>
      <c r="E100" s="18">
        <v>3030.6387800000002</v>
      </c>
      <c r="F100" s="17">
        <v>3030.6387800000002</v>
      </c>
      <c r="G100" s="18">
        <v>3169.0875510000001</v>
      </c>
      <c r="H100" s="18">
        <v>3564.1470599999998</v>
      </c>
      <c r="I100" s="18">
        <v>3473.5029509999999</v>
      </c>
      <c r="J100" s="18">
        <v>3612.0452730000002</v>
      </c>
      <c r="K100" s="17">
        <v>3612.0452730000002</v>
      </c>
      <c r="L100" s="18">
        <v>3727.5886540000001</v>
      </c>
      <c r="M100" s="18">
        <v>3750.4943290000001</v>
      </c>
      <c r="N100" s="18">
        <v>3826.8976640000001</v>
      </c>
      <c r="O100" s="18">
        <v>4990.9273480000002</v>
      </c>
      <c r="P100" s="17">
        <v>4990.9273480000002</v>
      </c>
      <c r="Q100" s="18">
        <v>6574.9185790000001</v>
      </c>
      <c r="R100" s="18">
        <v>6960.7368159999996</v>
      </c>
      <c r="S100" s="18">
        <v>7254.8463471044979</v>
      </c>
      <c r="T100" s="16">
        <f t="shared" ref="T100:Y100" si="149">T87</f>
        <v>11634.4</v>
      </c>
      <c r="U100" s="17">
        <f t="shared" si="149"/>
        <v>11634.4</v>
      </c>
      <c r="V100" s="16">
        <f t="shared" si="149"/>
        <v>15154.8</v>
      </c>
      <c r="W100" s="16">
        <f t="shared" si="149"/>
        <v>24510.330087046998</v>
      </c>
      <c r="X100" s="16">
        <f t="shared" si="149"/>
        <v>24840.913226415105</v>
      </c>
      <c r="Y100" s="16">
        <f t="shared" si="149"/>
        <v>57080.508000000002</v>
      </c>
      <c r="Z100" s="17">
        <f>+Y100</f>
        <v>57080.508000000002</v>
      </c>
      <c r="AA100" s="16">
        <f t="shared" ref="AA100:AD100" si="150">AA87</f>
        <v>58208.960006455789</v>
      </c>
      <c r="AB100" s="16">
        <f t="shared" si="150"/>
        <v>62780.093456000002</v>
      </c>
      <c r="AC100" s="16">
        <f>AC87</f>
        <v>61035.741459999997</v>
      </c>
      <c r="AD100" s="16">
        <f t="shared" si="150"/>
        <v>57284.1</v>
      </c>
      <c r="AE100" s="17">
        <f>+AD100</f>
        <v>57284.1</v>
      </c>
      <c r="AF100" s="16">
        <f t="shared" ref="AF100:AG100" si="151">AF87</f>
        <v>56439</v>
      </c>
      <c r="AG100" s="16">
        <f t="shared" si="151"/>
        <v>58664.4</v>
      </c>
      <c r="AH100" s="16">
        <f>AH87</f>
        <v>57648.7</v>
      </c>
      <c r="AI100" s="16">
        <f t="shared" ref="AI100" si="152">AI87</f>
        <v>53134.33</v>
      </c>
      <c r="AJ100" s="17">
        <f>+AI100</f>
        <v>53134.33</v>
      </c>
      <c r="AK100" s="16">
        <f t="shared" ref="AK100:AL100" si="153">AK87</f>
        <v>54538.45</v>
      </c>
      <c r="AL100" s="16">
        <f t="shared" si="153"/>
        <v>0</v>
      </c>
      <c r="AM100" s="16">
        <f>AM87</f>
        <v>0</v>
      </c>
      <c r="AN100" s="16">
        <f t="shared" ref="AN100" si="154">AN87</f>
        <v>0</v>
      </c>
      <c r="AO100" s="17">
        <f>+AN100</f>
        <v>0</v>
      </c>
      <c r="AP100" s="14"/>
      <c r="AQ100" s="14"/>
      <c r="AR100" s="14"/>
      <c r="AS100" s="14"/>
      <c r="AT100" s="14"/>
    </row>
    <row r="101" spans="1:46" ht="13.4" customHeight="1">
      <c r="A101" s="20" t="s">
        <v>78</v>
      </c>
      <c r="B101" s="28">
        <v>0.36408860315840885</v>
      </c>
      <c r="C101" s="28">
        <v>0.40357500434804117</v>
      </c>
      <c r="D101" s="28">
        <v>0.46864030365273651</v>
      </c>
      <c r="E101" s="28">
        <v>0.49314765978148006</v>
      </c>
      <c r="F101" s="24">
        <v>0.49314765978148006</v>
      </c>
      <c r="G101" s="28">
        <v>0.4797017603758843</v>
      </c>
      <c r="H101" s="28">
        <v>0.44125190249585267</v>
      </c>
      <c r="I101" s="28">
        <v>0.45596304000376248</v>
      </c>
      <c r="J101" s="28">
        <v>0.46073320991843503</v>
      </c>
      <c r="K101" s="24">
        <v>0.46073320991843503</v>
      </c>
      <c r="L101" s="28">
        <v>0.47887018812671811</v>
      </c>
      <c r="M101" s="28">
        <v>0.48658103223597754</v>
      </c>
      <c r="N101" s="28">
        <v>0.51142631129422333</v>
      </c>
      <c r="O101" s="28">
        <v>0.40045151164159964</v>
      </c>
      <c r="P101" s="24">
        <v>0.40045151164159964</v>
      </c>
      <c r="Q101" s="28">
        <v>0.55193455468644514</v>
      </c>
      <c r="R101" s="28">
        <v>0.59954655797461776</v>
      </c>
      <c r="S101" s="28">
        <v>0.58174824972247008</v>
      </c>
      <c r="T101" s="23">
        <f t="shared" ref="T101:AC101" si="155">T99/T100</f>
        <v>0.64572302826101913</v>
      </c>
      <c r="U101" s="24">
        <f t="shared" si="155"/>
        <v>0.64572302826101913</v>
      </c>
      <c r="V101" s="23">
        <f t="shared" si="155"/>
        <v>0.64828965080370582</v>
      </c>
      <c r="W101" s="23">
        <f t="shared" si="155"/>
        <v>0.78702063686253121</v>
      </c>
      <c r="X101" s="23">
        <f t="shared" si="155"/>
        <v>0.79013350939762717</v>
      </c>
      <c r="Y101" s="23">
        <f>Y99/Y100</f>
        <v>0.59658435415466171</v>
      </c>
      <c r="Z101" s="24">
        <f t="shared" si="155"/>
        <v>0.59658435415466171</v>
      </c>
      <c r="AA101" s="23">
        <f t="shared" si="155"/>
        <v>0.6095682712741487</v>
      </c>
      <c r="AB101" s="23">
        <f t="shared" si="155"/>
        <v>0.61923324291076853</v>
      </c>
      <c r="AC101" s="23">
        <f t="shared" si="155"/>
        <v>0.59895403384192791</v>
      </c>
      <c r="AD101" s="23">
        <f>AD99/AD100</f>
        <v>0.60106905755698348</v>
      </c>
      <c r="AE101" s="24">
        <f t="shared" ref="AE101:AH101" si="156">AE99/AE100</f>
        <v>0.60106905755698348</v>
      </c>
      <c r="AF101" s="23">
        <f t="shared" si="156"/>
        <v>0.60673116107656055</v>
      </c>
      <c r="AG101" s="23">
        <f t="shared" si="156"/>
        <v>0.62098649265994377</v>
      </c>
      <c r="AH101" s="23">
        <f t="shared" si="156"/>
        <v>0.6212212938019418</v>
      </c>
      <c r="AI101" s="23">
        <f>AI99/AI100</f>
        <v>0.63442994387997365</v>
      </c>
      <c r="AJ101" s="24">
        <f t="shared" ref="AJ101:AM101" si="157">AJ99/AJ100</f>
        <v>0.63442994387997365</v>
      </c>
      <c r="AK101" s="23">
        <f t="shared" si="157"/>
        <v>0.64887854348629281</v>
      </c>
      <c r="AL101" s="23" t="e">
        <f t="shared" si="157"/>
        <v>#DIV/0!</v>
      </c>
      <c r="AM101" s="23" t="e">
        <f t="shared" si="157"/>
        <v>#DIV/0!</v>
      </c>
      <c r="AN101" s="23" t="e">
        <f>AN99/AN100</f>
        <v>#DIV/0!</v>
      </c>
      <c r="AO101" s="24" t="e">
        <f t="shared" ref="AO101" si="158">AO99/AO100</f>
        <v>#DIV/0!</v>
      </c>
      <c r="AP101" s="14"/>
      <c r="AQ101" s="14"/>
      <c r="AR101" s="14"/>
      <c r="AS101" s="14"/>
      <c r="AT101" s="14"/>
    </row>
    <row r="102" spans="1:46" ht="13.4" customHeight="1">
      <c r="A102" s="33" t="s">
        <v>80</v>
      </c>
      <c r="B102" s="13"/>
      <c r="C102" s="13"/>
      <c r="D102" s="13"/>
      <c r="E102" s="13"/>
      <c r="F102" s="13"/>
      <c r="G102" s="13"/>
      <c r="H102" s="13"/>
      <c r="I102" s="13"/>
      <c r="J102" s="13"/>
      <c r="K102" s="13"/>
      <c r="L102" s="13"/>
      <c r="M102" s="13"/>
      <c r="N102" s="13"/>
      <c r="O102" s="13"/>
      <c r="P102" s="13"/>
      <c r="Q102" s="13"/>
      <c r="R102" s="13"/>
      <c r="S102" s="13"/>
      <c r="T102" s="55"/>
      <c r="U102" s="55"/>
      <c r="V102" s="13"/>
      <c r="W102" s="13"/>
      <c r="X102" s="13"/>
      <c r="Y102" s="13"/>
      <c r="Z102" s="13"/>
      <c r="AA102" s="13"/>
      <c r="AB102" s="13"/>
      <c r="AC102" s="13"/>
      <c r="AD102" s="13"/>
      <c r="AE102" s="13"/>
      <c r="AF102" s="13"/>
      <c r="AG102" s="13"/>
      <c r="AH102" s="13"/>
      <c r="AI102" s="13"/>
      <c r="AJ102" s="13"/>
      <c r="AK102" s="13"/>
      <c r="AL102" s="13"/>
      <c r="AM102" s="13"/>
      <c r="AN102" s="13"/>
      <c r="AO102" s="13"/>
      <c r="AP102" s="14"/>
      <c r="AQ102" s="14"/>
      <c r="AR102" s="14"/>
      <c r="AS102" s="14"/>
      <c r="AT102" s="14"/>
    </row>
    <row r="103" spans="1:46" ht="13.4" customHeight="1">
      <c r="A103" s="15" t="s">
        <v>82</v>
      </c>
      <c r="B103" s="26"/>
      <c r="C103" s="18"/>
      <c r="D103" s="18"/>
      <c r="E103" s="18"/>
      <c r="F103" s="27"/>
      <c r="G103" s="26"/>
      <c r="H103" s="18"/>
      <c r="I103" s="18"/>
      <c r="J103" s="18"/>
      <c r="K103" s="27"/>
      <c r="L103" s="26">
        <v>858.6</v>
      </c>
      <c r="M103" s="18">
        <v>997.4</v>
      </c>
      <c r="N103" s="18">
        <v>979.3</v>
      </c>
      <c r="O103" s="18">
        <v>1151.3</v>
      </c>
      <c r="P103" s="27">
        <v>3987</v>
      </c>
      <c r="Q103" s="18">
        <f>+L107</f>
        <v>1101.8</v>
      </c>
      <c r="R103" s="18">
        <f>+M107</f>
        <v>1176.7</v>
      </c>
      <c r="S103" s="18">
        <f>+N107</f>
        <v>1216.4000000000001</v>
      </c>
      <c r="T103" s="16">
        <f>+O107</f>
        <v>1540.7</v>
      </c>
      <c r="U103" s="27">
        <v>5035.6000000000004</v>
      </c>
      <c r="V103" s="16">
        <f>+Q107</f>
        <v>1624.2</v>
      </c>
      <c r="W103" s="16">
        <f>+R107</f>
        <v>1621.9</v>
      </c>
      <c r="X103" s="16">
        <f>+S107</f>
        <v>1777.7</v>
      </c>
      <c r="Y103" s="16">
        <f>+T107</f>
        <v>2999.5</v>
      </c>
      <c r="Z103" s="27">
        <f>SUM(V103:Y103)</f>
        <v>8023.3</v>
      </c>
      <c r="AA103" s="16">
        <f>+V107</f>
        <v>3349.9</v>
      </c>
      <c r="AB103" s="16">
        <f>+W107</f>
        <v>3682.1786329734</v>
      </c>
      <c r="AC103" s="16">
        <f>+X107</f>
        <v>3937.7421318587003</v>
      </c>
      <c r="AD103" s="16">
        <f>+Y107</f>
        <v>5207.4489999999996</v>
      </c>
      <c r="AE103" s="27">
        <f>SUM(AA103:AD103)</f>
        <v>16177.269764832101</v>
      </c>
      <c r="AF103" s="16">
        <f>+AA107</f>
        <v>6549.8153865130998</v>
      </c>
      <c r="AG103" s="16">
        <f>+AB107</f>
        <v>6614.5028985743002</v>
      </c>
      <c r="AH103" s="16">
        <f>+AC107</f>
        <v>7196.3</v>
      </c>
      <c r="AI103" s="16">
        <f>+AD107</f>
        <v>7361.2</v>
      </c>
      <c r="AJ103" s="27">
        <f>SUM(AF103:AI103)</f>
        <v>27721.8182850874</v>
      </c>
      <c r="AK103" s="16">
        <f>+AF107</f>
        <v>6927.3</v>
      </c>
      <c r="AL103" s="16">
        <f>+AG107</f>
        <v>7020.6</v>
      </c>
      <c r="AM103" s="16">
        <f>+AH107</f>
        <v>7265.1</v>
      </c>
      <c r="AN103" s="16">
        <f>+AI107</f>
        <v>7532.3</v>
      </c>
      <c r="AO103" s="27">
        <f>SUM(AK103:AN103)</f>
        <v>28745.3</v>
      </c>
      <c r="AP103" s="14"/>
      <c r="AQ103" s="14"/>
      <c r="AR103" s="14"/>
      <c r="AS103" s="14"/>
      <c r="AT103" s="14"/>
    </row>
    <row r="104" spans="1:46" ht="13.15" customHeight="1">
      <c r="A104" s="15" t="s">
        <v>90</v>
      </c>
      <c r="B104" s="26"/>
      <c r="C104" s="18"/>
      <c r="D104" s="18"/>
      <c r="E104" s="18"/>
      <c r="F104" s="27"/>
      <c r="G104" s="26"/>
      <c r="H104" s="18"/>
      <c r="I104" s="18"/>
      <c r="J104" s="18"/>
      <c r="K104" s="27"/>
      <c r="L104" s="26">
        <f>38</f>
        <v>38</v>
      </c>
      <c r="M104" s="18">
        <v>0</v>
      </c>
      <c r="N104" s="18">
        <v>0</v>
      </c>
      <c r="O104" s="18">
        <v>148.69999999999999</v>
      </c>
      <c r="P104" s="27">
        <v>187</v>
      </c>
      <c r="Q104" s="18">
        <v>140.5</v>
      </c>
      <c r="R104" s="18">
        <v>118.7</v>
      </c>
      <c r="S104" s="18">
        <v>182</v>
      </c>
      <c r="T104" s="16">
        <v>874.3</v>
      </c>
      <c r="U104" s="27">
        <v>1315.5</v>
      </c>
      <c r="V104" s="16">
        <v>1264</v>
      </c>
      <c r="W104" s="16">
        <v>1389.75</v>
      </c>
      <c r="X104" s="16">
        <f>161+1039+253+0.31</f>
        <v>1453.31</v>
      </c>
      <c r="Y104" s="16">
        <v>1292.47</v>
      </c>
      <c r="Z104" s="27">
        <f t="shared" ref="Z104:Z107" si="159">SUM(V104:Y104)</f>
        <v>5399.53</v>
      </c>
      <c r="AA104" s="16">
        <v>2208.6</v>
      </c>
      <c r="AB104" s="16">
        <v>2220</v>
      </c>
      <c r="AC104" s="16">
        <v>2392.6999999999998</v>
      </c>
      <c r="AD104" s="16">
        <v>1630.8</v>
      </c>
      <c r="AE104" s="27">
        <f t="shared" ref="AE104:AE107" si="160">SUM(AA104:AD104)</f>
        <v>8452.1</v>
      </c>
      <c r="AF104" s="16"/>
      <c r="AG104" s="16"/>
      <c r="AH104" s="16">
        <v>0</v>
      </c>
      <c r="AI104" s="16">
        <v>0</v>
      </c>
      <c r="AJ104" s="27">
        <f t="shared" ref="AJ104" si="161">SUM(AF104:AI104)</f>
        <v>0</v>
      </c>
      <c r="AK104" s="16"/>
      <c r="AL104" s="16"/>
      <c r="AM104" s="16">
        <v>0</v>
      </c>
      <c r="AN104" s="16">
        <v>0</v>
      </c>
      <c r="AO104" s="27">
        <f t="shared" ref="AO104" si="162">SUM(AK104:AN104)</f>
        <v>0</v>
      </c>
      <c r="AP104" s="14"/>
      <c r="AQ104" s="14"/>
      <c r="AR104" s="14"/>
      <c r="AS104" s="14"/>
      <c r="AT104" s="14"/>
    </row>
    <row r="105" spans="1:46" ht="13.4" customHeight="1">
      <c r="A105" s="15" t="s">
        <v>83</v>
      </c>
      <c r="B105" s="26"/>
      <c r="C105" s="18"/>
      <c r="D105" s="18"/>
      <c r="E105" s="18"/>
      <c r="F105" s="27"/>
      <c r="G105" s="26"/>
      <c r="H105" s="18"/>
      <c r="I105" s="18"/>
      <c r="J105" s="18"/>
      <c r="K105" s="27"/>
      <c r="L105" s="26">
        <f>52.3</f>
        <v>52.3</v>
      </c>
      <c r="M105" s="18">
        <v>28.6</v>
      </c>
      <c r="N105" s="18">
        <v>38.5</v>
      </c>
      <c r="O105" s="18">
        <v>46.2</v>
      </c>
      <c r="P105" s="27">
        <v>166</v>
      </c>
      <c r="Q105" s="18">
        <v>31</v>
      </c>
      <c r="R105" s="18">
        <v>8.1999999999999993</v>
      </c>
      <c r="S105" s="18">
        <v>-51.6</v>
      </c>
      <c r="T105" s="16">
        <v>-81.8</v>
      </c>
      <c r="U105" s="27">
        <v>-94.2</v>
      </c>
      <c r="V105" s="16">
        <v>-147</v>
      </c>
      <c r="W105" s="16">
        <v>-112.65</v>
      </c>
      <c r="X105" s="16">
        <v>-19.399999999999999</v>
      </c>
      <c r="Y105" s="16">
        <v>33.200000000000003</v>
      </c>
      <c r="Z105" s="27">
        <f>SUM(V105:Y105)</f>
        <v>-245.84999999999997</v>
      </c>
      <c r="AA105" s="16">
        <v>268.33999999999997</v>
      </c>
      <c r="AB105" s="16">
        <v>326</v>
      </c>
      <c r="AC105" s="16">
        <v>368</v>
      </c>
      <c r="AD105" s="16">
        <v>601.20000000000005</v>
      </c>
      <c r="AE105" s="27">
        <f>SUM(AA105:AD105)</f>
        <v>1563.54</v>
      </c>
      <c r="AF105" s="16">
        <v>561.39724088149296</v>
      </c>
      <c r="AG105" s="16">
        <v>465.76926427762703</v>
      </c>
      <c r="AH105" s="16">
        <v>387.00262779602838</v>
      </c>
      <c r="AI105" s="16">
        <v>129.69999999999999</v>
      </c>
      <c r="AJ105" s="27">
        <f>SUM(AF105:AI105)</f>
        <v>1543.8691329551482</v>
      </c>
      <c r="AK105" s="16"/>
      <c r="AL105" s="16"/>
      <c r="AM105" s="16"/>
      <c r="AN105" s="16"/>
      <c r="AO105" s="27">
        <f>SUM(AK105:AN105)</f>
        <v>0</v>
      </c>
      <c r="AP105" s="14"/>
      <c r="AQ105" s="14"/>
      <c r="AR105" s="14"/>
      <c r="AS105" s="14"/>
      <c r="AT105" s="14"/>
    </row>
    <row r="106" spans="1:46" ht="13.4" customHeight="1">
      <c r="A106" s="15" t="s">
        <v>84</v>
      </c>
      <c r="B106" s="26"/>
      <c r="C106" s="18"/>
      <c r="D106" s="18"/>
      <c r="E106" s="18"/>
      <c r="F106" s="27"/>
      <c r="G106" s="26"/>
      <c r="H106" s="18"/>
      <c r="I106" s="18"/>
      <c r="J106" s="18"/>
      <c r="K106" s="27"/>
      <c r="L106" s="26">
        <v>153</v>
      </c>
      <c r="M106" s="18">
        <v>151</v>
      </c>
      <c r="N106" s="18">
        <v>198</v>
      </c>
      <c r="O106" s="18">
        <v>194.4</v>
      </c>
      <c r="P106" s="27">
        <f>SUM(L106:O106)</f>
        <v>696.4</v>
      </c>
      <c r="Q106" s="18">
        <v>350.9</v>
      </c>
      <c r="R106" s="18">
        <v>318.2</v>
      </c>
      <c r="S106" s="18">
        <v>431</v>
      </c>
      <c r="T106" s="16">
        <v>666.4</v>
      </c>
      <c r="U106" s="27">
        <v>1766.5</v>
      </c>
      <c r="V106" s="16">
        <f>+V107-V103-V104-V105</f>
        <v>608.70000000000005</v>
      </c>
      <c r="W106" s="16">
        <f>+W107-W103-W104-W105</f>
        <v>783.17863297339989</v>
      </c>
      <c r="X106" s="16">
        <f>+X107-X103-X104-X105</f>
        <v>726.13213185870052</v>
      </c>
      <c r="Y106" s="16">
        <f>+Y107-Y103-Y104-Y105</f>
        <v>882.27899999999954</v>
      </c>
      <c r="Z106" s="27">
        <f t="shared" si="159"/>
        <v>3000.2897648321</v>
      </c>
      <c r="AA106" s="16">
        <f>+AA107-AA103-AA104-AA105</f>
        <v>722.97538651309992</v>
      </c>
      <c r="AB106" s="16">
        <f>+AB107-AB103-AB104-AB105</f>
        <v>386.32426560090016</v>
      </c>
      <c r="AC106" s="16">
        <f>+AC107-AC103-AC104-AC105</f>
        <v>497.85786814130006</v>
      </c>
      <c r="AD106" s="16">
        <f>+AD107-AD103-AD104-AD105</f>
        <v>-78.248999999999796</v>
      </c>
      <c r="AE106" s="27">
        <f t="shared" si="160"/>
        <v>1528.9085202553003</v>
      </c>
      <c r="AF106" s="16">
        <v>-183.8997439623447</v>
      </c>
      <c r="AG106" s="16">
        <f>+AG107-AG103-AG104-AG105</f>
        <v>-59.672162851926828</v>
      </c>
      <c r="AH106" s="16">
        <f>+AH107-AH103-AH104-AH105</f>
        <v>-318.2026277960282</v>
      </c>
      <c r="AI106" s="16">
        <f>+AI107-AI103-AI104-AI105</f>
        <v>41.400000000000375</v>
      </c>
      <c r="AJ106" s="27">
        <f t="shared" ref="AJ106:AJ107" si="163">SUM(AF106:AI106)</f>
        <v>-520.37453461029941</v>
      </c>
      <c r="AK106" s="16"/>
      <c r="AL106" s="16"/>
      <c r="AM106" s="16"/>
      <c r="AN106" s="16"/>
      <c r="AO106" s="27">
        <f t="shared" ref="AO106:AO107" si="164">SUM(AK106:AN106)</f>
        <v>0</v>
      </c>
      <c r="AP106" s="14"/>
      <c r="AQ106" s="14"/>
      <c r="AR106" s="14"/>
      <c r="AS106" s="14"/>
      <c r="AT106" s="14"/>
    </row>
    <row r="107" spans="1:46" ht="13.4" customHeight="1">
      <c r="A107" s="15" t="s">
        <v>85</v>
      </c>
      <c r="B107" s="26"/>
      <c r="C107" s="18"/>
      <c r="D107" s="18"/>
      <c r="E107" s="18"/>
      <c r="F107" s="27"/>
      <c r="G107" s="26"/>
      <c r="H107" s="18"/>
      <c r="I107" s="18"/>
      <c r="J107" s="18"/>
      <c r="K107" s="27"/>
      <c r="L107" s="26">
        <v>1101.8</v>
      </c>
      <c r="M107" s="18">
        <v>1176.7</v>
      </c>
      <c r="N107" s="18">
        <v>1216.4000000000001</v>
      </c>
      <c r="O107" s="18">
        <v>1540.7</v>
      </c>
      <c r="P107" s="27">
        <f>SUM(L107:O107)</f>
        <v>5035.6000000000004</v>
      </c>
      <c r="Q107" s="18">
        <v>1624.2</v>
      </c>
      <c r="R107" s="18">
        <v>1621.9</v>
      </c>
      <c r="S107" s="18">
        <v>1777.7</v>
      </c>
      <c r="T107" s="16">
        <v>2999.5</v>
      </c>
      <c r="U107" s="27">
        <v>8023.3</v>
      </c>
      <c r="V107" s="16">
        <f>+V10</f>
        <v>3349.9</v>
      </c>
      <c r="W107" s="16">
        <f>+W10</f>
        <v>3682.1786329734</v>
      </c>
      <c r="X107" s="16">
        <f>+X10</f>
        <v>3937.7421318587003</v>
      </c>
      <c r="Y107" s="16">
        <f>+Y10</f>
        <v>5207.4489999999996</v>
      </c>
      <c r="Z107" s="27">
        <f t="shared" si="159"/>
        <v>16177.269764832101</v>
      </c>
      <c r="AA107" s="16">
        <f>+AA10</f>
        <v>6549.8153865130998</v>
      </c>
      <c r="AB107" s="16">
        <f>+AB10</f>
        <v>6614.5028985743002</v>
      </c>
      <c r="AC107" s="16">
        <f>+AC10</f>
        <v>7196.3</v>
      </c>
      <c r="AD107" s="16">
        <f>+AD10</f>
        <v>7361.2</v>
      </c>
      <c r="AE107" s="27">
        <f t="shared" si="160"/>
        <v>27721.8182850874</v>
      </c>
      <c r="AF107" s="16">
        <f>+AF10</f>
        <v>6927.3</v>
      </c>
      <c r="AG107" s="16">
        <f>+AG10</f>
        <v>7020.6</v>
      </c>
      <c r="AH107" s="16">
        <f>+AH10</f>
        <v>7265.1</v>
      </c>
      <c r="AI107" s="16">
        <f>+AI10</f>
        <v>7532.3</v>
      </c>
      <c r="AJ107" s="27">
        <f t="shared" si="163"/>
        <v>28745.3</v>
      </c>
      <c r="AK107" s="16">
        <f>+AK10</f>
        <v>6792.09</v>
      </c>
      <c r="AL107" s="16">
        <f>+AL10</f>
        <v>0</v>
      </c>
      <c r="AM107" s="16">
        <f>+AM10</f>
        <v>0</v>
      </c>
      <c r="AN107" s="16">
        <f>+AN10</f>
        <v>0</v>
      </c>
      <c r="AO107" s="27">
        <f t="shared" si="164"/>
        <v>6792.09</v>
      </c>
      <c r="AP107" s="14"/>
      <c r="AQ107" s="14"/>
      <c r="AR107" s="14"/>
      <c r="AS107" s="14"/>
      <c r="AT107" s="14"/>
    </row>
    <row r="108" spans="1:46" ht="13.4" customHeight="1">
      <c r="A108" s="20" t="s">
        <v>86</v>
      </c>
      <c r="B108" s="51"/>
      <c r="C108" s="51"/>
      <c r="D108" s="51"/>
      <c r="E108" s="51"/>
      <c r="F108" s="52"/>
      <c r="G108" s="51"/>
      <c r="H108" s="51"/>
      <c r="I108" s="51"/>
      <c r="J108" s="51"/>
      <c r="K108" s="52"/>
      <c r="L108" s="42">
        <v>0.17799999999999999</v>
      </c>
      <c r="M108" s="42">
        <v>0.151</v>
      </c>
      <c r="N108" s="42">
        <v>0.20200000000000001</v>
      </c>
      <c r="O108" s="42">
        <v>0.16900000000000001</v>
      </c>
      <c r="P108" s="24">
        <v>0.17449999999999999</v>
      </c>
      <c r="Q108" s="42">
        <v>0.318</v>
      </c>
      <c r="R108" s="42">
        <v>0.27</v>
      </c>
      <c r="S108" s="42">
        <v>0.35399999999999998</v>
      </c>
      <c r="T108" s="23">
        <v>0.432</v>
      </c>
      <c r="U108" s="24">
        <v>0.34399999999999997</v>
      </c>
      <c r="V108" s="42">
        <f t="shared" ref="V108:AD108" si="165">+V106/V103</f>
        <v>0.37476911710380495</v>
      </c>
      <c r="W108" s="42">
        <f t="shared" si="165"/>
        <v>0.48287726307010287</v>
      </c>
      <c r="X108" s="42">
        <f t="shared" si="165"/>
        <v>0.40846719461028325</v>
      </c>
      <c r="Y108" s="42">
        <f t="shared" si="165"/>
        <v>0.2941420236706116</v>
      </c>
      <c r="Z108" s="24">
        <f t="shared" si="165"/>
        <v>0.37394709967620554</v>
      </c>
      <c r="AA108" s="42">
        <f t="shared" si="165"/>
        <v>0.21581999060064477</v>
      </c>
      <c r="AB108" s="42">
        <f>+AB106/AB103</f>
        <v>0.10491730687409347</v>
      </c>
      <c r="AC108" s="42">
        <f t="shared" si="165"/>
        <v>0.12643231869180327</v>
      </c>
      <c r="AD108" s="42">
        <f t="shared" si="165"/>
        <v>-1.502635935560767E-2</v>
      </c>
      <c r="AE108" s="24">
        <f>+AE106/AE103</f>
        <v>9.4509675766117657E-2</v>
      </c>
      <c r="AF108" s="42">
        <f t="shared" ref="AF108" si="166">+AF106/AF103</f>
        <v>-2.8077088148319048E-2</v>
      </c>
      <c r="AG108" s="42">
        <f>+AG106/AG103</f>
        <v>-9.0214130626186072E-3</v>
      </c>
      <c r="AH108" s="42">
        <f t="shared" ref="AH108" si="167">+AH106/AH103</f>
        <v>-4.4217532314665617E-2</v>
      </c>
      <c r="AI108" s="42">
        <f>+AI106/AI103</f>
        <v>5.6240830299408217E-3</v>
      </c>
      <c r="AJ108" s="24">
        <f>+AJ106/AJ103</f>
        <v>-1.8771298810880247E-2</v>
      </c>
      <c r="AK108" s="42">
        <f t="shared" ref="AK108" si="168">+AK106/AK103</f>
        <v>0</v>
      </c>
      <c r="AL108" s="42">
        <f>+AL106/AL103</f>
        <v>0</v>
      </c>
      <c r="AM108" s="42">
        <f t="shared" ref="AM108" si="169">+AM106/AM103</f>
        <v>0</v>
      </c>
      <c r="AN108" s="42">
        <f>+AN106/AN103</f>
        <v>0</v>
      </c>
      <c r="AO108" s="24">
        <f>+AO106/AO103</f>
        <v>0</v>
      </c>
      <c r="AP108" s="14"/>
      <c r="AQ108" s="14"/>
      <c r="AR108" s="14"/>
      <c r="AS108" s="14"/>
      <c r="AT108" s="14"/>
    </row>
    <row r="109" spans="1:46" ht="13.15" customHeight="1">
      <c r="A109" s="33" t="s">
        <v>81</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4"/>
      <c r="AQ109" s="14"/>
      <c r="AR109" s="14"/>
      <c r="AS109" s="14"/>
      <c r="AT109" s="14"/>
    </row>
    <row r="110" spans="1:46" ht="13.4" customHeight="1">
      <c r="A110" s="15" t="s">
        <v>88</v>
      </c>
      <c r="B110" s="26"/>
      <c r="C110" s="18"/>
      <c r="D110" s="18"/>
      <c r="E110" s="18"/>
      <c r="F110" s="27"/>
      <c r="G110" s="26"/>
      <c r="H110" s="18"/>
      <c r="I110" s="18"/>
      <c r="J110" s="18"/>
      <c r="K110" s="27"/>
      <c r="L110" s="26">
        <v>200</v>
      </c>
      <c r="M110" s="18">
        <v>248.6</v>
      </c>
      <c r="N110" s="18">
        <v>249.9</v>
      </c>
      <c r="O110" s="18">
        <v>309.89999999999998</v>
      </c>
      <c r="P110" s="27">
        <v>1008.4</v>
      </c>
      <c r="Q110" s="18">
        <f>+L114</f>
        <v>289.5</v>
      </c>
      <c r="R110" s="18">
        <f>+M114</f>
        <v>321</v>
      </c>
      <c r="S110" s="18">
        <f>+N114</f>
        <v>343.6</v>
      </c>
      <c r="T110" s="18">
        <f>+O114</f>
        <v>439.9</v>
      </c>
      <c r="U110" s="27">
        <v>1394.1</v>
      </c>
      <c r="V110" s="18">
        <f>+Q114</f>
        <v>446.7</v>
      </c>
      <c r="W110" s="18">
        <f>+R114</f>
        <v>460.3</v>
      </c>
      <c r="X110" s="18">
        <f>+S114</f>
        <v>480.6</v>
      </c>
      <c r="Y110" s="18">
        <f>+T114</f>
        <v>795.7</v>
      </c>
      <c r="Z110" s="27">
        <f t="shared" ref="Z110:Z112" si="170">SUM(V110:Y110)</f>
        <v>2183.3000000000002</v>
      </c>
      <c r="AA110" s="18">
        <f>+V114</f>
        <v>820</v>
      </c>
      <c r="AB110" s="18">
        <f>+W114</f>
        <v>869.33863297339985</v>
      </c>
      <c r="AC110" s="18">
        <f>+X114</f>
        <v>895.55567553410037</v>
      </c>
      <c r="AD110" s="18">
        <f>+Y114</f>
        <v>1347.9419999999996</v>
      </c>
      <c r="AE110" s="27">
        <f t="shared" ref="AE110:AE113" si="171">SUM(AA110:AD110)</f>
        <v>3932.8363085074998</v>
      </c>
      <c r="AF110" s="18">
        <f>+AA114</f>
        <v>2096.0673426977</v>
      </c>
      <c r="AG110" s="18">
        <f>+AB114</f>
        <v>1936.7413845211995</v>
      </c>
      <c r="AH110" s="18">
        <f>+AC114</f>
        <v>2361.4000000000005</v>
      </c>
      <c r="AI110" s="18">
        <f>+AD114</f>
        <v>2415.8999999999996</v>
      </c>
      <c r="AJ110" s="27">
        <f t="shared" ref="AJ110:AJ113" si="172">SUM(AF110:AI110)</f>
        <v>8810.1087272188997</v>
      </c>
      <c r="AK110" s="18">
        <f>+AF114</f>
        <v>2260.1999999999998</v>
      </c>
      <c r="AL110" s="18">
        <f>+AG114</f>
        <v>2322</v>
      </c>
      <c r="AM110" s="18">
        <f>+AH114</f>
        <v>2433.3000000000002</v>
      </c>
      <c r="AN110" s="18">
        <f>+AI114</f>
        <v>2526.29</v>
      </c>
      <c r="AO110" s="27">
        <f t="shared" ref="AO110:AO111" si="173">SUM(AK110:AN110)</f>
        <v>9541.7900000000009</v>
      </c>
      <c r="AP110" s="14"/>
      <c r="AQ110" s="14"/>
      <c r="AR110" s="14"/>
      <c r="AS110" s="14"/>
      <c r="AT110" s="14"/>
    </row>
    <row r="111" spans="1:46" ht="13.15" customHeight="1">
      <c r="A111" s="15" t="s">
        <v>90</v>
      </c>
      <c r="B111" s="26"/>
      <c r="C111" s="18"/>
      <c r="D111" s="18"/>
      <c r="E111" s="18"/>
      <c r="F111" s="27"/>
      <c r="G111" s="26"/>
      <c r="H111" s="18"/>
      <c r="I111" s="18"/>
      <c r="J111" s="18"/>
      <c r="K111" s="27"/>
      <c r="L111" s="26">
        <f>17+8</f>
        <v>25</v>
      </c>
      <c r="M111" s="18">
        <v>0</v>
      </c>
      <c r="N111" s="18">
        <v>0</v>
      </c>
      <c r="O111" s="18">
        <v>44</v>
      </c>
      <c r="P111" s="27">
        <f>SUM(L111:O111)</f>
        <v>69</v>
      </c>
      <c r="Q111" s="18">
        <v>42</v>
      </c>
      <c r="R111" s="18">
        <v>59.5</v>
      </c>
      <c r="S111" s="18">
        <v>72</v>
      </c>
      <c r="T111" s="16">
        <v>215.3</v>
      </c>
      <c r="U111" s="27">
        <f>SUM(Q111:T111)</f>
        <v>388.8</v>
      </c>
      <c r="V111" s="16">
        <v>291.10000000000002</v>
      </c>
      <c r="W111" s="18">
        <v>294.02999999999997</v>
      </c>
      <c r="X111" s="18">
        <f>32+247+58-0.36</f>
        <v>336.64</v>
      </c>
      <c r="Y111" s="16">
        <v>501.09</v>
      </c>
      <c r="Z111" s="27">
        <f t="shared" si="170"/>
        <v>1422.86</v>
      </c>
      <c r="AA111" s="16">
        <v>1192.69</v>
      </c>
      <c r="AB111" s="18">
        <v>1201.8</v>
      </c>
      <c r="AC111" s="18">
        <v>1313</v>
      </c>
      <c r="AD111" s="16">
        <v>877.7</v>
      </c>
      <c r="AE111" s="27">
        <f t="shared" si="171"/>
        <v>4585.1899999999996</v>
      </c>
      <c r="AF111" s="16"/>
      <c r="AG111" s="18"/>
      <c r="AH111" s="18">
        <v>0</v>
      </c>
      <c r="AI111" s="16">
        <v>0</v>
      </c>
      <c r="AJ111" s="27">
        <f t="shared" si="172"/>
        <v>0</v>
      </c>
      <c r="AK111" s="16"/>
      <c r="AL111" s="18"/>
      <c r="AM111" s="18"/>
      <c r="AN111" s="16"/>
      <c r="AO111" s="27">
        <f t="shared" si="173"/>
        <v>0</v>
      </c>
      <c r="AP111" s="14"/>
      <c r="AQ111" s="14"/>
      <c r="AR111" s="14"/>
      <c r="AS111" s="14"/>
      <c r="AT111" s="14"/>
    </row>
    <row r="112" spans="1:46" ht="13.4" customHeight="1">
      <c r="A112" s="15" t="s">
        <v>83</v>
      </c>
      <c r="B112" s="26"/>
      <c r="C112" s="18"/>
      <c r="D112" s="18"/>
      <c r="E112" s="18"/>
      <c r="F112" s="27"/>
      <c r="G112" s="26"/>
      <c r="H112" s="18"/>
      <c r="I112" s="18"/>
      <c r="J112" s="18"/>
      <c r="K112" s="27"/>
      <c r="L112" s="18">
        <v>16</v>
      </c>
      <c r="M112" s="18">
        <v>9</v>
      </c>
      <c r="N112" s="18">
        <v>12</v>
      </c>
      <c r="O112" s="18">
        <v>13</v>
      </c>
      <c r="P112" s="27">
        <f>SUM(L112:O112)</f>
        <v>50</v>
      </c>
      <c r="Q112" s="18">
        <v>11</v>
      </c>
      <c r="R112" s="18">
        <v>3.5</v>
      </c>
      <c r="S112" s="18">
        <v>-16</v>
      </c>
      <c r="T112" s="16">
        <v>-22.5</v>
      </c>
      <c r="U112" s="27">
        <f>SUM(Q112:T112)</f>
        <v>-24</v>
      </c>
      <c r="V112" s="16">
        <v>-26.8</v>
      </c>
      <c r="W112" s="18">
        <v>-33.83</v>
      </c>
      <c r="X112" s="18">
        <v>-16.72</v>
      </c>
      <c r="Y112" s="16">
        <v>15.2</v>
      </c>
      <c r="Z112" s="27">
        <f t="shared" si="170"/>
        <v>-62.149999999999991</v>
      </c>
      <c r="AA112" s="16">
        <v>70.840135002180645</v>
      </c>
      <c r="AB112" s="18">
        <v>82.6</v>
      </c>
      <c r="AC112" s="18">
        <v>85.1</v>
      </c>
      <c r="AD112" s="16">
        <v>157.6</v>
      </c>
      <c r="AE112" s="27">
        <f t="shared" si="171"/>
        <v>396.14013500218061</v>
      </c>
      <c r="AF112" s="16">
        <v>188.99485543309132</v>
      </c>
      <c r="AG112" s="18">
        <v>127.9256646860635</v>
      </c>
      <c r="AH112" s="18">
        <v>107.63977269047493</v>
      </c>
      <c r="AI112" s="16">
        <v>23.7</v>
      </c>
      <c r="AJ112" s="27">
        <f>SUM(AF112:AI112)</f>
        <v>448.26029280962979</v>
      </c>
      <c r="AK112" s="16"/>
      <c r="AL112" s="18"/>
      <c r="AM112" s="18"/>
      <c r="AN112" s="16"/>
      <c r="AO112" s="27">
        <f>SUM(AK112:AN112)</f>
        <v>0</v>
      </c>
      <c r="AP112" s="14"/>
      <c r="AQ112" s="14"/>
      <c r="AR112" s="14"/>
      <c r="AS112" s="14"/>
      <c r="AT112" s="14"/>
    </row>
    <row r="113" spans="1:46" ht="13.4" customHeight="1">
      <c r="A113" s="15" t="s">
        <v>84</v>
      </c>
      <c r="B113" s="26"/>
      <c r="C113" s="18"/>
      <c r="D113" s="18"/>
      <c r="E113" s="18"/>
      <c r="F113" s="27"/>
      <c r="G113" s="26"/>
      <c r="H113" s="18"/>
      <c r="I113" s="18"/>
      <c r="J113" s="18"/>
      <c r="K113" s="27"/>
      <c r="L113" s="26">
        <f>29+11+9+0</f>
        <v>49</v>
      </c>
      <c r="M113" s="18">
        <f>45+11+8</f>
        <v>64</v>
      </c>
      <c r="N113" s="18">
        <f>60+18+3+0.4</f>
        <v>81.400000000000006</v>
      </c>
      <c r="O113" s="18">
        <f>66+12-5-0.4</f>
        <v>72.599999999999994</v>
      </c>
      <c r="P113" s="27">
        <f>SUM(L113:O113)</f>
        <v>267</v>
      </c>
      <c r="Q113" s="18">
        <f>95+4+5</f>
        <v>104</v>
      </c>
      <c r="R113" s="18">
        <f>91-10-5</f>
        <v>76</v>
      </c>
      <c r="S113" s="18">
        <f>95-15+2-0.4</f>
        <v>81.599999999999994</v>
      </c>
      <c r="T113" s="16">
        <v>163.1</v>
      </c>
      <c r="U113" s="27">
        <f>SUM(Q113:T113)</f>
        <v>424.70000000000005</v>
      </c>
      <c r="V113" s="16">
        <f>+V114-V110-V111-V112</f>
        <v>108.99999999999999</v>
      </c>
      <c r="W113" s="16">
        <f>+W114-W110-W111-W112</f>
        <v>148.83863297339985</v>
      </c>
      <c r="X113" s="16">
        <f>+X114-X110-X111-X112</f>
        <v>95.035675534100363</v>
      </c>
      <c r="Y113" s="16">
        <f>+Y114-Y110-Y111-Y112</f>
        <v>35.951999999999529</v>
      </c>
      <c r="Z113" s="27">
        <f>SUM(V113:Y113)</f>
        <v>388.82630850749979</v>
      </c>
      <c r="AA113" s="16">
        <f>+AA114-AA110-AA111-AA112</f>
        <v>12.537207695519342</v>
      </c>
      <c r="AB113" s="16">
        <f>+AB114-AB110-AB111-AB112</f>
        <v>-216.9972484522003</v>
      </c>
      <c r="AC113" s="16">
        <f>+AC114-AC110-AC111-AC112</f>
        <v>67.744324465900178</v>
      </c>
      <c r="AD113" s="16">
        <f>+AD114-AD110-AD111-AD112</f>
        <v>32.658000000000044</v>
      </c>
      <c r="AE113" s="27">
        <f t="shared" si="171"/>
        <v>-104.05771629078072</v>
      </c>
      <c r="AF113" s="16">
        <v>-24.983631909581582</v>
      </c>
      <c r="AG113" s="16">
        <f>+AG114-AG110-AG111-AG112</f>
        <v>257.33295079273699</v>
      </c>
      <c r="AH113" s="16">
        <f>+AH114-AH110-AH111-AH112</f>
        <v>-35.739772690475291</v>
      </c>
      <c r="AI113" s="16">
        <f>+AI114-AI110-AI111-AI112</f>
        <v>86.690000000000325</v>
      </c>
      <c r="AJ113" s="27">
        <f t="shared" si="172"/>
        <v>283.29954619268045</v>
      </c>
      <c r="AK113" s="16"/>
      <c r="AL113" s="16"/>
      <c r="AM113" s="16"/>
      <c r="AN113" s="16"/>
      <c r="AO113" s="27">
        <f t="shared" ref="AO113" si="174">SUM(AK113:AN113)</f>
        <v>0</v>
      </c>
      <c r="AP113" s="14"/>
      <c r="AQ113" s="14"/>
      <c r="AR113" s="14"/>
      <c r="AS113" s="14"/>
      <c r="AT113" s="14"/>
    </row>
    <row r="114" spans="1:46" ht="13.4" customHeight="1">
      <c r="A114" s="15" t="s">
        <v>87</v>
      </c>
      <c r="B114" s="26"/>
      <c r="C114" s="18"/>
      <c r="D114" s="18"/>
      <c r="E114" s="18"/>
      <c r="F114" s="27"/>
      <c r="G114" s="26"/>
      <c r="H114" s="18"/>
      <c r="I114" s="18"/>
      <c r="J114" s="18"/>
      <c r="K114" s="27"/>
      <c r="L114" s="26">
        <v>289.5</v>
      </c>
      <c r="M114" s="18">
        <v>321</v>
      </c>
      <c r="N114" s="18">
        <v>343.6</v>
      </c>
      <c r="O114" s="18">
        <v>439.9</v>
      </c>
      <c r="P114" s="27">
        <v>1394.1</v>
      </c>
      <c r="Q114" s="18">
        <v>446.7</v>
      </c>
      <c r="R114" s="18">
        <v>460.3</v>
      </c>
      <c r="S114" s="18">
        <v>480.6</v>
      </c>
      <c r="T114" s="16">
        <v>795.7</v>
      </c>
      <c r="U114" s="27">
        <v>2183.3000000000002</v>
      </c>
      <c r="V114" s="18">
        <f>+V12</f>
        <v>820</v>
      </c>
      <c r="W114" s="18">
        <f>+W12</f>
        <v>869.33863297339985</v>
      </c>
      <c r="X114" s="18">
        <f>+X12</f>
        <v>895.55567553410037</v>
      </c>
      <c r="Y114" s="18">
        <f>+Y12</f>
        <v>1347.9419999999996</v>
      </c>
      <c r="Z114" s="27">
        <f>SUM(V114:Y114)</f>
        <v>3932.8363085074998</v>
      </c>
      <c r="AA114" s="18">
        <f>+AA12</f>
        <v>2096.0673426977</v>
      </c>
      <c r="AB114" s="18">
        <f>+AB12</f>
        <v>1936.7413845211995</v>
      </c>
      <c r="AC114" s="18">
        <f>+AC12</f>
        <v>2361.4000000000005</v>
      </c>
      <c r="AD114" s="18">
        <f>+AD12</f>
        <v>2415.8999999999996</v>
      </c>
      <c r="AE114" s="27">
        <f>SUM(AA114:AD114)</f>
        <v>8810.1087272188997</v>
      </c>
      <c r="AF114" s="18">
        <f>+AF12</f>
        <v>2260.1999999999998</v>
      </c>
      <c r="AG114" s="18">
        <f>+AG12</f>
        <v>2322</v>
      </c>
      <c r="AH114" s="18">
        <f>+AH12</f>
        <v>2433.3000000000002</v>
      </c>
      <c r="AI114" s="18">
        <f>+AI12</f>
        <v>2526.29</v>
      </c>
      <c r="AJ114" s="27">
        <f>SUM(AF114:AI114)</f>
        <v>9541.7900000000009</v>
      </c>
      <c r="AK114" s="18">
        <f>+AK12</f>
        <v>2311.6800000000003</v>
      </c>
      <c r="AL114" s="18">
        <f>+AL12</f>
        <v>0</v>
      </c>
      <c r="AM114" s="18">
        <f>+AM12</f>
        <v>0</v>
      </c>
      <c r="AN114" s="18">
        <f>+AN12</f>
        <v>0</v>
      </c>
      <c r="AO114" s="27">
        <f>SUM(AK114:AN114)</f>
        <v>2311.6800000000003</v>
      </c>
      <c r="AP114" s="14"/>
      <c r="AQ114" s="14"/>
      <c r="AR114" s="14"/>
      <c r="AS114" s="14"/>
      <c r="AT114" s="14"/>
    </row>
    <row r="115" spans="1:46" ht="13.15" customHeight="1">
      <c r="A115" s="20" t="s">
        <v>89</v>
      </c>
      <c r="B115" s="51"/>
      <c r="C115" s="51"/>
      <c r="D115" s="51"/>
      <c r="E115" s="51"/>
      <c r="F115" s="52"/>
      <c r="G115" s="51"/>
      <c r="H115" s="51"/>
      <c r="I115" s="51"/>
      <c r="J115" s="51"/>
      <c r="K115" s="52"/>
      <c r="L115" s="42">
        <v>0.25</v>
      </c>
      <c r="M115" s="42">
        <v>0.26</v>
      </c>
      <c r="N115" s="42">
        <v>0.33</v>
      </c>
      <c r="O115" s="42">
        <v>0.23</v>
      </c>
      <c r="P115" s="24">
        <v>0.26</v>
      </c>
      <c r="Q115" s="42">
        <v>0.36</v>
      </c>
      <c r="R115" s="42">
        <v>0.24</v>
      </c>
      <c r="S115" s="42">
        <v>0.24</v>
      </c>
      <c r="T115" s="23">
        <v>0.37066798332734513</v>
      </c>
      <c r="U115" s="24">
        <v>0.30464098701671333</v>
      </c>
      <c r="V115" s="42">
        <f t="shared" ref="V115:AE115" si="175">+V113/V110</f>
        <v>0.2440116409223192</v>
      </c>
      <c r="W115" s="42">
        <f t="shared" si="175"/>
        <v>0.32335136426982369</v>
      </c>
      <c r="X115" s="42">
        <f t="shared" si="175"/>
        <v>0.19774381093237695</v>
      </c>
      <c r="Y115" s="42">
        <f t="shared" si="175"/>
        <v>4.5182857861002297E-2</v>
      </c>
      <c r="Z115" s="24">
        <f t="shared" si="175"/>
        <v>0.17809110452411475</v>
      </c>
      <c r="AA115" s="42">
        <f t="shared" si="175"/>
        <v>1.5289277677462612E-2</v>
      </c>
      <c r="AB115" s="42">
        <f t="shared" si="175"/>
        <v>-0.24961187760631823</v>
      </c>
      <c r="AC115" s="42">
        <f t="shared" si="175"/>
        <v>7.5645017184998734E-2</v>
      </c>
      <c r="AD115" s="42">
        <f t="shared" si="175"/>
        <v>2.4228045420351955E-2</v>
      </c>
      <c r="AE115" s="24">
        <f t="shared" si="175"/>
        <v>-2.6458694979418131E-2</v>
      </c>
      <c r="AF115" s="42">
        <f>+AF113/AF110</f>
        <v>-1.191928875597428E-2</v>
      </c>
      <c r="AG115" s="42">
        <f t="shared" ref="AG115:AI115" si="176">+AG113/AG110</f>
        <v>0.13286903086255616</v>
      </c>
      <c r="AH115" s="42">
        <f t="shared" si="176"/>
        <v>-1.5134993093281647E-2</v>
      </c>
      <c r="AI115" s="42">
        <f t="shared" si="176"/>
        <v>3.5883107744525987E-2</v>
      </c>
      <c r="AJ115" s="24">
        <f>+AJ113/AJ110</f>
        <v>3.2156191820587217E-2</v>
      </c>
      <c r="AK115" s="42">
        <f>+AK113/AK110</f>
        <v>0</v>
      </c>
      <c r="AL115" s="42">
        <f t="shared" ref="AL115:AN115" si="177">+AL113/AL110</f>
        <v>0</v>
      </c>
      <c r="AM115" s="42">
        <f t="shared" si="177"/>
        <v>0</v>
      </c>
      <c r="AN115" s="42">
        <f t="shared" si="177"/>
        <v>0</v>
      </c>
      <c r="AO115" s="24">
        <f>+AO113/AO110</f>
        <v>0</v>
      </c>
      <c r="AP115" s="14"/>
      <c r="AQ115" s="14"/>
      <c r="AR115" s="14"/>
      <c r="AS115" s="14"/>
      <c r="AT115" s="14"/>
    </row>
    <row r="117" spans="1:46" ht="13.15" customHeight="1">
      <c r="L117" s="2"/>
      <c r="M117" s="2"/>
      <c r="N117" s="2"/>
      <c r="O117" s="2"/>
      <c r="P117" s="2"/>
      <c r="Q117" s="2"/>
      <c r="R117" s="2"/>
      <c r="S117" s="2"/>
      <c r="T117" s="2"/>
      <c r="U117" s="2"/>
      <c r="V117" s="2"/>
      <c r="W117" s="2"/>
      <c r="X117" s="2"/>
      <c r="Y117" s="2"/>
      <c r="Z117" s="2"/>
      <c r="AA117" s="2"/>
      <c r="AB117" s="2"/>
      <c r="AC117" s="2"/>
      <c r="AD117" s="2"/>
      <c r="AE117" s="2"/>
    </row>
    <row r="118" spans="1:46" ht="13.15" customHeight="1">
      <c r="L118" s="2"/>
      <c r="M118" s="2"/>
      <c r="N118" s="2"/>
      <c r="O118" s="2"/>
      <c r="P118" s="2"/>
      <c r="Q118" s="2"/>
      <c r="R118" s="2"/>
      <c r="S118" s="2"/>
      <c r="T118" s="2"/>
      <c r="U118" s="2"/>
      <c r="V118" s="2"/>
      <c r="W118" s="2"/>
      <c r="X118" s="2"/>
      <c r="Y118" s="2"/>
      <c r="Z118" s="2"/>
      <c r="AA118" s="2"/>
      <c r="AB118" s="2"/>
      <c r="AC118" s="2"/>
      <c r="AD118" s="2"/>
      <c r="AE118" s="2"/>
    </row>
    <row r="119" spans="1:46" ht="13.15" customHeight="1">
      <c r="L119" s="58"/>
      <c r="M119" s="54"/>
      <c r="N119" s="54"/>
      <c r="O119" s="54"/>
      <c r="P119" s="54"/>
      <c r="Q119" s="54"/>
      <c r="R119" s="54"/>
      <c r="S119" s="54"/>
      <c r="T119" s="54"/>
      <c r="U119" s="54"/>
      <c r="V119" s="54"/>
      <c r="W119" s="54"/>
      <c r="X119" s="54"/>
      <c r="Y119" s="54"/>
      <c r="Z119" s="54"/>
      <c r="AA119" s="54"/>
      <c r="AB119" s="54"/>
      <c r="AC119" s="54"/>
      <c r="AD119" s="54"/>
      <c r="AE119" s="54"/>
    </row>
    <row r="120" spans="1:46" ht="13.15" customHeight="1">
      <c r="L120" s="54"/>
      <c r="M120" s="54"/>
      <c r="N120" s="54"/>
      <c r="O120" s="54"/>
      <c r="P120" s="54"/>
      <c r="Q120" s="54"/>
      <c r="R120" s="54"/>
      <c r="S120" s="54"/>
      <c r="T120" s="54"/>
      <c r="U120" s="54"/>
      <c r="V120" s="54"/>
      <c r="W120" s="54"/>
      <c r="X120" s="54"/>
      <c r="Y120" s="54"/>
      <c r="Z120" s="54"/>
      <c r="AA120" s="54"/>
      <c r="AB120" s="54"/>
      <c r="AC120" s="54"/>
      <c r="AD120" s="54"/>
      <c r="AE120" s="54"/>
    </row>
    <row r="121" spans="1:46" ht="13.15" customHeight="1">
      <c r="L121" s="2"/>
      <c r="M121" s="2"/>
      <c r="N121" s="2"/>
      <c r="O121" s="2"/>
      <c r="P121" s="2"/>
      <c r="Q121" s="2"/>
      <c r="R121" s="2"/>
      <c r="S121" s="2"/>
      <c r="T121" s="2"/>
      <c r="U121" s="2"/>
      <c r="V121" s="2"/>
      <c r="W121" s="2"/>
      <c r="X121" s="2"/>
      <c r="Y121" s="2"/>
      <c r="Z121" s="2"/>
      <c r="AA121" s="2"/>
      <c r="AB121" s="2"/>
      <c r="AC121" s="2"/>
      <c r="AD121" s="2"/>
      <c r="AE121" s="2"/>
    </row>
    <row r="122" spans="1:46" ht="13.15" customHeight="1">
      <c r="L122" s="2"/>
      <c r="M122" s="2"/>
      <c r="N122" s="2"/>
      <c r="O122" s="2"/>
      <c r="P122" s="2"/>
      <c r="Q122" s="2"/>
      <c r="R122" s="2"/>
      <c r="S122" s="2"/>
      <c r="T122" s="2"/>
      <c r="U122" s="2"/>
      <c r="V122" s="2"/>
      <c r="W122" s="2"/>
      <c r="X122" s="2"/>
      <c r="Y122" s="2"/>
      <c r="Z122" s="2"/>
      <c r="AA122" s="2"/>
      <c r="AB122" s="2"/>
      <c r="AC122" s="2"/>
      <c r="AD122" s="2"/>
      <c r="AE122" s="2"/>
    </row>
    <row r="123" spans="1:46" ht="13.15" customHeight="1">
      <c r="L123" s="2"/>
      <c r="M123" s="2"/>
      <c r="N123" s="2"/>
      <c r="O123" s="2"/>
      <c r="P123" s="2"/>
      <c r="Q123" s="2"/>
      <c r="R123" s="2"/>
      <c r="S123" s="2"/>
      <c r="T123" s="2"/>
      <c r="U123" s="2"/>
      <c r="V123" s="2"/>
      <c r="W123" s="2"/>
      <c r="X123" s="2"/>
      <c r="Y123" s="2"/>
      <c r="Z123" s="2"/>
      <c r="AA123" s="2"/>
      <c r="AB123" s="2"/>
      <c r="AC123" s="2"/>
      <c r="AD123" s="2"/>
      <c r="AE123" s="2"/>
    </row>
  </sheetData>
  <mergeCells count="9">
    <mergeCell ref="AK7:AN7"/>
    <mergeCell ref="AA7:AD7"/>
    <mergeCell ref="AF7:AI7"/>
    <mergeCell ref="A5:U5"/>
    <mergeCell ref="B7:E7"/>
    <mergeCell ref="G7:J7"/>
    <mergeCell ref="L7:O7"/>
    <mergeCell ref="Q7:T7"/>
    <mergeCell ref="V7:Y7"/>
  </mergeCells>
  <printOptions horizontalCentered="1"/>
  <pageMargins left="0.7" right="0.7" top="0.75" bottom="0.75" header="0.3" footer="0.3"/>
  <pageSetup paperSize="9" fitToHeight="0" orientation="landscape" cellComments="atEnd" r:id="rId1"/>
  <headerFooter alignWithMargins="0">
    <oddFooter xml:space="preserve">&amp;R&amp;7&amp;P (&amp;N)&amp;10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03bb66510d3ceaaeff8b42d034e37111">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949fdcd49a4fff2c8b59400aa17c901d"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059613-7688-458B-B021-96E10D751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8C0F60-1A09-4168-8F38-230B528B633A}">
  <ds:schemaRefs>
    <ds:schemaRef ds:uri="http://schemas.microsoft.com/sharepoint/v3/contenttype/forms"/>
  </ds:schemaRefs>
</ds:datastoreItem>
</file>

<file path=customXml/itemProps3.xml><?xml version="1.0" encoding="utf-8"?>
<ds:datastoreItem xmlns:ds="http://schemas.openxmlformats.org/officeDocument/2006/customXml" ds:itemID="{EA2D1533-8DE9-4619-AE60-5F4A7B079435}">
  <ds:schemaRefs>
    <ds:schemaRef ds:uri="F80FDB8B-13EF-4F7F-904D-31500032C0F3"/>
    <ds:schemaRef ds:uri="http://schemas.microsoft.com/sharepoint/v3"/>
    <ds:schemaRef ds:uri="http://purl.org/dc/elements/1.1/"/>
    <ds:schemaRef ds:uri="7ce37a6c-984a-45bd-aa3b-d5f70111a0f2"/>
    <ds:schemaRef ds:uri="fedaf683-66b1-42f6-80c5-50b05cb709f8"/>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schemas.microsoft.com/office/2006/documentManagement/types"/>
    <ds:schemaRef ds:uri="f80fdb8b-13ef-4f7f-904d-31500032c0f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Linn Asmus</cp:lastModifiedBy>
  <cp:lastPrinted>2024-04-29T08:40:38Z</cp:lastPrinted>
  <dcterms:created xsi:type="dcterms:W3CDTF">2020-11-02T15:47:10Z</dcterms:created>
  <dcterms:modified xsi:type="dcterms:W3CDTF">2024-04-29T08:40:50Z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