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https://clxgroup.sharepoint.com/sites/Group_Finance/Shared Documents/Consolidation and financial reports/2021/2021-09/Rapportpresentation/"/>
    </mc:Choice>
  </mc:AlternateContent>
  <xr:revisionPtr revIDLastSave="143" documentId="8_{F1A9E3C1-2D7B-4641-8FB6-3D34FB1D30AA}" xr6:coauthVersionLast="47" xr6:coauthVersionMax="47" xr10:uidLastSave="{A3C3721C-A82C-46CF-99DD-002E07192FA1}"/>
  <bookViews>
    <workbookView xWindow="57480" yWindow="-120" windowWidth="29040" windowHeight="15840" xr2:uid="{532E2ABB-C52B-4A38-B15F-3C9A6AD68D55}"/>
  </bookViews>
  <sheets>
    <sheet name="APM - Sinch EN" sheetId="1" r:id="rId1"/>
  </sheets>
  <externalReferences>
    <externalReference r:id="rId2"/>
    <externalReference r:id="rId3"/>
  </externalReferences>
  <definedNames>
    <definedName name="_AccountLanguage">"EN"</definedName>
    <definedName name="_ColCount">4</definedName>
    <definedName name="_ColLabelMapping">"875934126"</definedName>
    <definedName name="_ColLabelVisible">"000001111"</definedName>
    <definedName name="_FlowType">"5"</definedName>
    <definedName name="_GoBack" localSheetId="0">'APM - Sinch EN'!#REF!</definedName>
    <definedName name="_IncludeAccountNo">1</definedName>
    <definedName name="_IncludeAccountText">0</definedName>
    <definedName name="_IncludeDimName">0</definedName>
    <definedName name="_IncludeGroupName">0</definedName>
    <definedName name="_RowCount">816</definedName>
    <definedName name="_RowType">"A"</definedName>
    <definedName name="_ShortNamesInColumns">0</definedName>
    <definedName name="_ShortNamesInRows">0</definedName>
    <definedName name="AS2DocOpenMode" hidden="1">"AS2DocumentEdit"</definedName>
    <definedName name="HAtusental">[1]kassaflöde!$B$18</definedName>
    <definedName name="Mb_BV_iår">[2]BR!$F$92</definedName>
    <definedName name="Mb_Resultat_BR">[2]BR!$F$93</definedName>
    <definedName name="_xlnm.Print_Area" localSheetId="0">'APM - Sinch EN'!$A$1:$Y$115</definedName>
    <definedName name="_xlnm.Print_Titles" localSheetId="0">'APM - Sinch EN'!$7:$8</definedName>
    <definedName name="VD">[2]Förvaltningsberättelse!$I$6</definedName>
    <definedName name="wrn.Aging._.and._.Trend._.Analysis." hidden="1">{#N/A,#N/A,FALSE,"Aging Summary";#N/A,#N/A,FALSE,"Ratio Analysis";#N/A,#N/A,FALSE,"Test 120 Day Accts";#N/A,#N/A,FALSE,"Tickmarks"}</definedName>
    <definedName name="Z_4A8505A7_D4AE_4FC6_B0D8_13A67F8E6DC8_.wvu.FilterData" localSheetId="0" hidden="1">'APM - Sinch EN'!#REF!</definedName>
    <definedName name="Z_4A8505A7_D4AE_4FC6_B0D8_13A67F8E6DC8_.wvu.PrintArea" localSheetId="0" hidden="1">'APM - Sinch EN'!$A$2:$E$37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X111" i="1" l="1"/>
  <c r="X104" i="1"/>
  <c r="Q79" i="1"/>
  <c r="X114" i="1"/>
  <c r="X110" i="1"/>
  <c r="X107" i="1"/>
  <c r="Y107" i="1"/>
  <c r="Z107" i="1"/>
  <c r="X103" i="1"/>
  <c r="X100" i="1"/>
  <c r="X99" i="1"/>
  <c r="X101" i="1" s="1"/>
  <c r="X92" i="1"/>
  <c r="X93" i="1" s="1"/>
  <c r="X89" i="1"/>
  <c r="X88" i="1"/>
  <c r="X74" i="1"/>
  <c r="X76" i="1" s="1"/>
  <c r="X78" i="1" s="1"/>
  <c r="X59" i="1"/>
  <c r="X60" i="1" s="1"/>
  <c r="X57" i="1"/>
  <c r="X53" i="1"/>
  <c r="X51" i="1"/>
  <c r="X54" i="1" s="1"/>
  <c r="X43" i="1"/>
  <c r="X47" i="1" s="1"/>
  <c r="X29" i="1"/>
  <c r="X32" i="1" s="1"/>
  <c r="X46" i="1" s="1"/>
  <c r="X16" i="1"/>
  <c r="W16" i="1"/>
  <c r="X12" i="1"/>
  <c r="X64" i="1" s="1"/>
  <c r="X13" i="1" l="1"/>
  <c r="X82" i="1"/>
  <c r="X85" i="1" s="1"/>
  <c r="X49" i="1"/>
  <c r="X52" i="1" s="1"/>
  <c r="X55" i="1" s="1"/>
  <c r="X69" i="1"/>
  <c r="X70" i="1" s="1"/>
  <c r="X33" i="1"/>
  <c r="X35" i="1" s="1"/>
  <c r="X106" i="1"/>
  <c r="X108" i="1" s="1"/>
  <c r="X15" i="1"/>
  <c r="X17" i="1" s="1"/>
  <c r="X18" i="1" s="1"/>
  <c r="X113" i="1"/>
  <c r="X115" i="1" s="1"/>
  <c r="X58" i="1" l="1"/>
  <c r="X37" i="1"/>
  <c r="V103" i="1"/>
  <c r="W103" i="1"/>
  <c r="V100" i="1"/>
  <c r="V99" i="1"/>
  <c r="U96" i="1"/>
  <c r="L89" i="1"/>
  <c r="M89" i="1"/>
  <c r="N89" i="1"/>
  <c r="O89" i="1"/>
  <c r="Q89" i="1"/>
  <c r="R89" i="1"/>
  <c r="S89" i="1"/>
  <c r="T88" i="1"/>
  <c r="V88" i="1"/>
  <c r="W88" i="1"/>
  <c r="L79" i="1"/>
  <c r="M79" i="1"/>
  <c r="N79" i="1"/>
  <c r="O79" i="1"/>
  <c r="R79" i="1"/>
  <c r="P78" i="1"/>
  <c r="L78" i="1"/>
  <c r="M78" i="1"/>
  <c r="N78" i="1"/>
  <c r="O78" i="1"/>
  <c r="Q78" i="1"/>
  <c r="R78" i="1"/>
  <c r="S78" i="1"/>
  <c r="L74" i="1"/>
  <c r="M74" i="1"/>
  <c r="N74" i="1"/>
  <c r="O74" i="1"/>
  <c r="Q74" i="1"/>
  <c r="R74" i="1"/>
  <c r="S74" i="1"/>
  <c r="L59" i="1"/>
  <c r="M59" i="1"/>
  <c r="N59" i="1"/>
  <c r="O59" i="1"/>
  <c r="Q59" i="1"/>
  <c r="R59" i="1"/>
  <c r="S59" i="1"/>
  <c r="K58" i="1"/>
  <c r="K57" i="1"/>
  <c r="L57" i="1"/>
  <c r="M57" i="1"/>
  <c r="M60" i="1" s="1"/>
  <c r="N57" i="1"/>
  <c r="N60" i="1" s="1"/>
  <c r="O57" i="1"/>
  <c r="O60" i="1" s="1"/>
  <c r="Q57" i="1"/>
  <c r="Q60" i="1" s="1"/>
  <c r="R57" i="1"/>
  <c r="S57" i="1"/>
  <c r="R80" i="1" l="1"/>
  <c r="R60" i="1"/>
  <c r="O80" i="1"/>
  <c r="N80" i="1"/>
  <c r="L60" i="1"/>
  <c r="X63" i="1"/>
  <c r="X65" i="1" s="1"/>
  <c r="X61" i="1"/>
  <c r="S60" i="1"/>
  <c r="M80" i="1"/>
  <c r="L80" i="1"/>
  <c r="Q80" i="1"/>
  <c r="T16" i="1"/>
  <c r="S16" i="1"/>
  <c r="R16" i="1"/>
  <c r="Q16" i="1"/>
  <c r="S15" i="1"/>
  <c r="R15" i="1"/>
  <c r="Q15" i="1"/>
  <c r="Q64" i="1"/>
  <c r="R64" i="1"/>
  <c r="S64" i="1"/>
  <c r="P54" i="1" l="1"/>
  <c r="L53" i="1"/>
  <c r="M53" i="1"/>
  <c r="N53" i="1"/>
  <c r="O53" i="1"/>
  <c r="Q53" i="1"/>
  <c r="R53" i="1"/>
  <c r="S53" i="1"/>
  <c r="T53" i="1"/>
  <c r="V53" i="1"/>
  <c r="L51" i="1"/>
  <c r="L82" i="1" s="1"/>
  <c r="M51" i="1"/>
  <c r="M82" i="1" s="1"/>
  <c r="N51" i="1"/>
  <c r="N82" i="1" s="1"/>
  <c r="O51" i="1"/>
  <c r="O82" i="1" s="1"/>
  <c r="Q51" i="1"/>
  <c r="Q82" i="1" s="1"/>
  <c r="Q85" i="1" s="1"/>
  <c r="R51" i="1"/>
  <c r="R82" i="1" s="1"/>
  <c r="R85" i="1" s="1"/>
  <c r="S51" i="1"/>
  <c r="S82" i="1" s="1"/>
  <c r="S85" i="1" s="1"/>
  <c r="P47" i="1"/>
  <c r="P45" i="1"/>
  <c r="P31" i="1"/>
  <c r="P57" i="1" s="1"/>
  <c r="I49" i="1"/>
  <c r="J49" i="1"/>
  <c r="M29" i="1"/>
  <c r="M32" i="1" s="1"/>
  <c r="M46" i="1" s="1"/>
  <c r="M49" i="1" s="1"/>
  <c r="M52" i="1" s="1"/>
  <c r="M55" i="1" s="1"/>
  <c r="U31" i="1"/>
  <c r="P27" i="1"/>
  <c r="P25" i="1"/>
  <c r="P24" i="1"/>
  <c r="P23" i="1"/>
  <c r="P22" i="1"/>
  <c r="P21" i="1"/>
  <c r="P20" i="1"/>
  <c r="P28" i="1"/>
  <c r="L29" i="1"/>
  <c r="L32" i="1" s="1"/>
  <c r="L33" i="1" s="1"/>
  <c r="L35" i="1" s="1"/>
  <c r="O29" i="1"/>
  <c r="O32" i="1" s="1"/>
  <c r="O33" i="1" s="1"/>
  <c r="O35" i="1" s="1"/>
  <c r="Q29" i="1"/>
  <c r="Q32" i="1" s="1"/>
  <c r="Q46" i="1" s="1"/>
  <c r="Q49" i="1" s="1"/>
  <c r="Q52" i="1" s="1"/>
  <c r="R29" i="1"/>
  <c r="R32" i="1" s="1"/>
  <c r="R33" i="1" s="1"/>
  <c r="R35" i="1" s="1"/>
  <c r="R58" i="1" s="1"/>
  <c r="R61" i="1" s="1"/>
  <c r="S29" i="1"/>
  <c r="S32" i="1" s="1"/>
  <c r="S33" i="1" s="1"/>
  <c r="S35" i="1" s="1"/>
  <c r="S58" i="1" s="1"/>
  <c r="S63" i="1" s="1"/>
  <c r="U27" i="1"/>
  <c r="S79" i="1" l="1"/>
  <c r="S80" i="1" s="1"/>
  <c r="Q55" i="1"/>
  <c r="R54" i="1"/>
  <c r="Q54" i="1"/>
  <c r="S54" i="1"/>
  <c r="N54" i="1"/>
  <c r="M54" i="1"/>
  <c r="L37" i="1"/>
  <c r="L58" i="1"/>
  <c r="L61" i="1" s="1"/>
  <c r="L46" i="1"/>
  <c r="L54" i="1"/>
  <c r="O37" i="1"/>
  <c r="O58" i="1"/>
  <c r="O61" i="1" s="1"/>
  <c r="S37" i="1"/>
  <c r="S61" i="1"/>
  <c r="S46" i="1"/>
  <c r="S49" i="1" s="1"/>
  <c r="S52" i="1" s="1"/>
  <c r="S55" i="1" s="1"/>
  <c r="O54" i="1"/>
  <c r="O46" i="1"/>
  <c r="O49" i="1" s="1"/>
  <c r="O52" i="1" s="1"/>
  <c r="O55" i="1" s="1"/>
  <c r="R46" i="1"/>
  <c r="R49" i="1" s="1"/>
  <c r="R52" i="1" s="1"/>
  <c r="R55" i="1" s="1"/>
  <c r="Q33" i="1"/>
  <c r="Q35" i="1" s="1"/>
  <c r="M33" i="1"/>
  <c r="M35" i="1" s="1"/>
  <c r="Q37" i="1" l="1"/>
  <c r="Q58" i="1"/>
  <c r="Q61" i="1" s="1"/>
  <c r="L49" i="1"/>
  <c r="L52" i="1" s="1"/>
  <c r="L55" i="1" s="1"/>
  <c r="M37" i="1"/>
  <c r="M58" i="1"/>
  <c r="M61" i="1" s="1"/>
  <c r="N26" i="1"/>
  <c r="N29" i="1" l="1"/>
  <c r="N32" i="1" s="1"/>
  <c r="N46" i="1" s="1"/>
  <c r="P26" i="1"/>
  <c r="P29" i="1" s="1"/>
  <c r="R36" i="1"/>
  <c r="R37" i="1" s="1"/>
  <c r="W92" i="1"/>
  <c r="W93" i="1" s="1"/>
  <c r="V92" i="1"/>
  <c r="N49" i="1" l="1"/>
  <c r="N52" i="1" s="1"/>
  <c r="N55" i="1" s="1"/>
  <c r="P46" i="1"/>
  <c r="P49" i="1" s="1"/>
  <c r="P52" i="1" s="1"/>
  <c r="P55" i="1" s="1"/>
  <c r="N33" i="1"/>
  <c r="N35" i="1" s="1"/>
  <c r="P32" i="1"/>
  <c r="P33" i="1" s="1"/>
  <c r="P35" i="1" s="1"/>
  <c r="V29" i="1"/>
  <c r="W29" i="1"/>
  <c r="W32" i="1" s="1"/>
  <c r="V16" i="1"/>
  <c r="U26" i="1"/>
  <c r="P37" i="1" l="1"/>
  <c r="P58" i="1"/>
  <c r="P61" i="1" s="1"/>
  <c r="N37" i="1"/>
  <c r="N58" i="1"/>
  <c r="N61" i="1" s="1"/>
  <c r="U23" i="1"/>
  <c r="U22" i="1"/>
  <c r="W110" i="1" l="1"/>
  <c r="V110" i="1"/>
  <c r="W107" i="1"/>
  <c r="W100" i="1"/>
  <c r="W99" i="1"/>
  <c r="W89" i="1"/>
  <c r="W74" i="1"/>
  <c r="W76" i="1" s="1"/>
  <c r="W78" i="1" s="1"/>
  <c r="W59" i="1"/>
  <c r="W57" i="1"/>
  <c r="W53" i="1"/>
  <c r="W51" i="1"/>
  <c r="W82" i="1" s="1"/>
  <c r="W85" i="1" s="1"/>
  <c r="W43" i="1"/>
  <c r="W47" i="1" s="1"/>
  <c r="W33" i="1"/>
  <c r="W12" i="1"/>
  <c r="W64" i="1" s="1"/>
  <c r="W60" i="1" l="1"/>
  <c r="W35" i="1"/>
  <c r="W58" i="1" s="1"/>
  <c r="W63" i="1" s="1"/>
  <c r="W65" i="1" s="1"/>
  <c r="W46" i="1"/>
  <c r="W101" i="1"/>
  <c r="W106" i="1"/>
  <c r="W108" i="1" s="1"/>
  <c r="W54" i="1"/>
  <c r="W13" i="1"/>
  <c r="W15" i="1"/>
  <c r="W114" i="1"/>
  <c r="W113" i="1" l="1"/>
  <c r="W115" i="1" s="1"/>
  <c r="W17" i="1"/>
  <c r="W18" i="1" s="1"/>
  <c r="W37" i="1"/>
  <c r="W49" i="1"/>
  <c r="W52" i="1" s="1"/>
  <c r="W55" i="1" s="1"/>
  <c r="W69" i="1"/>
  <c r="W70" i="1" s="1"/>
  <c r="W61" i="1"/>
  <c r="T92" i="1"/>
  <c r="V74" i="1"/>
  <c r="V76" i="1" s="1"/>
  <c r="U25" i="1"/>
  <c r="U24" i="1"/>
  <c r="T91" i="1" l="1"/>
  <c r="T93" i="1" s="1"/>
  <c r="V93" i="1"/>
  <c r="V107" i="1"/>
  <c r="T103" i="1"/>
  <c r="V106" i="1" l="1"/>
  <c r="V108" i="1" s="1"/>
  <c r="V89" i="1"/>
  <c r="V78" i="1"/>
  <c r="V59" i="1"/>
  <c r="V57" i="1"/>
  <c r="V60" i="1" s="1"/>
  <c r="V51" i="1"/>
  <c r="V43" i="1"/>
  <c r="V47" i="1" s="1"/>
  <c r="V32" i="1"/>
  <c r="V12" i="1"/>
  <c r="V114" i="1" s="1"/>
  <c r="V113" i="1" s="1"/>
  <c r="V115" i="1" s="1"/>
  <c r="L105" i="1"/>
  <c r="L104" i="1"/>
  <c r="P107" i="1"/>
  <c r="V82" i="1" l="1"/>
  <c r="V85" i="1" s="1"/>
  <c r="V54" i="1"/>
  <c r="V46" i="1"/>
  <c r="V33" i="1"/>
  <c r="V35" i="1" s="1"/>
  <c r="V101" i="1"/>
  <c r="V15" i="1"/>
  <c r="V17" i="1" s="1"/>
  <c r="V18" i="1" s="1"/>
  <c r="V13" i="1"/>
  <c r="V64" i="1"/>
  <c r="P106" i="1"/>
  <c r="V58" i="1" l="1"/>
  <c r="V37" i="1"/>
  <c r="V49" i="1"/>
  <c r="V52" i="1" s="1"/>
  <c r="V55" i="1" s="1"/>
  <c r="V69" i="1"/>
  <c r="V70" i="1" s="1"/>
  <c r="U112" i="1"/>
  <c r="R103" i="1"/>
  <c r="S103" i="1"/>
  <c r="Q103" i="1"/>
  <c r="V61" i="1" l="1"/>
  <c r="V63" i="1"/>
  <c r="U111" i="1"/>
  <c r="V65" i="1" l="1"/>
  <c r="U100" i="1"/>
  <c r="T100" i="1"/>
  <c r="U99" i="1"/>
  <c r="U97" i="1"/>
  <c r="T99" i="1"/>
  <c r="S113" i="1"/>
  <c r="T89" i="1"/>
  <c r="R113" i="1"/>
  <c r="T74" i="1"/>
  <c r="T76" i="1" s="1"/>
  <c r="T78" i="1" s="1"/>
  <c r="Q113" i="1"/>
  <c r="R110" i="1"/>
  <c r="S110" i="1"/>
  <c r="T110" i="1"/>
  <c r="Q110" i="1"/>
  <c r="U74" i="1"/>
  <c r="U76" i="1" s="1"/>
  <c r="U78" i="1" s="1"/>
  <c r="U80" i="1" s="1"/>
  <c r="O113" i="1"/>
  <c r="N113" i="1"/>
  <c r="U59" i="1"/>
  <c r="T59" i="1"/>
  <c r="U57" i="1"/>
  <c r="M113" i="1"/>
  <c r="L113" i="1"/>
  <c r="L111" i="1"/>
  <c r="P111" i="1" s="1"/>
  <c r="T57" i="1"/>
  <c r="U53" i="1"/>
  <c r="U51" i="1"/>
  <c r="T51" i="1"/>
  <c r="T54" i="1" s="1"/>
  <c r="U43" i="1"/>
  <c r="T43" i="1"/>
  <c r="T60" i="1" l="1"/>
  <c r="U60" i="1"/>
  <c r="U54" i="1"/>
  <c r="T101" i="1"/>
  <c r="U101" i="1"/>
  <c r="P113" i="1"/>
  <c r="T82" i="1"/>
  <c r="T85" i="1" s="1"/>
  <c r="U82" i="1"/>
  <c r="U85" i="1" s="1"/>
  <c r="U113" i="1"/>
  <c r="U21" i="1"/>
  <c r="U20" i="1"/>
  <c r="T28" i="1"/>
  <c r="U16" i="1"/>
  <c r="U12" i="1"/>
  <c r="T12" i="1"/>
  <c r="T64" i="1" s="1"/>
  <c r="T29" i="1" l="1"/>
  <c r="T32" i="1" s="1"/>
  <c r="U15" i="1"/>
  <c r="U17" i="1" s="1"/>
  <c r="U18" i="1" s="1"/>
  <c r="U64" i="1"/>
  <c r="T15" i="1"/>
  <c r="T17" i="1" s="1"/>
  <c r="T18" i="1" s="1"/>
  <c r="U13" i="1"/>
  <c r="U28" i="1"/>
  <c r="U29" i="1" s="1"/>
  <c r="T13" i="1"/>
  <c r="T33" i="1" l="1"/>
  <c r="T35" i="1" s="1"/>
  <c r="T58" i="1" s="1"/>
  <c r="T63" i="1" s="1"/>
  <c r="U32" i="1"/>
  <c r="U33" i="1" s="1"/>
  <c r="T46" i="1"/>
  <c r="V79" i="1" l="1"/>
  <c r="T79" i="1"/>
  <c r="T49" i="1"/>
  <c r="T52" i="1" s="1"/>
  <c r="T55" i="1" s="1"/>
  <c r="U35" i="1"/>
  <c r="U37" i="1" s="1"/>
  <c r="U46" i="1"/>
  <c r="U49" i="1" s="1"/>
  <c r="U52" i="1" s="1"/>
  <c r="U55" i="1" s="1"/>
  <c r="T37" i="1"/>
  <c r="T69" i="1"/>
  <c r="T70" i="1" s="1"/>
  <c r="U69" i="1" l="1"/>
  <c r="U70" i="1" s="1"/>
  <c r="U58" i="1"/>
  <c r="U63" i="1" s="1"/>
  <c r="X79" i="1" s="1"/>
  <c r="X80" i="1" s="1"/>
  <c r="T61" i="1"/>
  <c r="T65" i="1"/>
  <c r="U61" i="1"/>
  <c r="W79" i="1" l="1"/>
  <c r="W80" i="1" s="1"/>
  <c r="T80" i="1"/>
  <c r="V80" i="1"/>
  <c r="U65" i="1"/>
  <c r="P112" i="1"/>
</calcChain>
</file>

<file path=xl/sharedStrings.xml><?xml version="1.0" encoding="utf-8"?>
<sst xmlns="http://schemas.openxmlformats.org/spreadsheetml/2006/main" count="227" uniqueCount="104">
  <si>
    <t>ALTERNATIVE PERFORMANCE MEASURES AND RECONCILIATIONS</t>
  </si>
  <si>
    <t>Sinch applies the guidelines for alternative perfomance measures issued by ESMA (The European Securities and Markets Authority). An alternative performance measure is a financial measure of historical or future earnings development, financial position or cash flow that is not defined or specified in IFRS. Sinch believes that these measures provide valuable additional information to the company's management, investors and other stakeholders to evaluate the company's performance. The alternative performance measures are not always comparable with measures used by other companies because not all companies calculate these measures in the same way. These should thus be seen as a complement to measures defined in accordance with IFRS. For definitions of performance measures, see Sinch Group's annual report. For relevant reconciliations of the alternative performance measures that cannot be directly read or derived from the financial statements, see below.</t>
  </si>
  <si>
    <t>SEK million if not stated otherwise</t>
  </si>
  <si>
    <t>Q1</t>
  </si>
  <si>
    <t>Q2</t>
  </si>
  <si>
    <t>Q3</t>
  </si>
  <si>
    <t>Q4</t>
  </si>
  <si>
    <t>Gross Profit and Gross Margin</t>
  </si>
  <si>
    <t>Net sales (1)</t>
  </si>
  <si>
    <t>- Less Cost of goods and services sold</t>
  </si>
  <si>
    <t>Gross profit (2)</t>
  </si>
  <si>
    <t>Gross margin, (2) divided with (1) i %</t>
  </si>
  <si>
    <t>Gross profit growth, %</t>
  </si>
  <si>
    <t>Gross profit (1)</t>
  </si>
  <si>
    <t>Gross profit in the same period previous year (2)</t>
  </si>
  <si>
    <t>Gross profit increase/decrease (3) = (1)-(2)</t>
  </si>
  <si>
    <t>Growth in gross profit, (3) divided with (2), %</t>
  </si>
  <si>
    <t>Items affecting EBITDA comparability</t>
  </si>
  <si>
    <t>Income adjusted earn-out</t>
  </si>
  <si>
    <t>Restructuring costs</t>
  </si>
  <si>
    <t>Integration costs</t>
  </si>
  <si>
    <t>Capital loss sale of PSMS-business</t>
  </si>
  <si>
    <t>Acquisition costs</t>
  </si>
  <si>
    <t>Total items affecting EBITDA comparability</t>
  </si>
  <si>
    <t>Adjusted EBITDA</t>
  </si>
  <si>
    <t>EBITDA</t>
  </si>
  <si>
    <t>- Adjusted for items affecting EBITDA comparability</t>
  </si>
  <si>
    <t>Adjusted EBITDA per share</t>
  </si>
  <si>
    <t>Diluted weighted average number of shares</t>
  </si>
  <si>
    <t>Adjusted EBITDA per share, (1) divided with (2) * 1,000,000, SEK</t>
  </si>
  <si>
    <t>Amortization acquisition-related assets</t>
  </si>
  <si>
    <t>Amortization acquired customer relationships</t>
  </si>
  <si>
    <t>Amortization acquired operator relationships</t>
  </si>
  <si>
    <t>Amortization acquired trademarks</t>
  </si>
  <si>
    <t>Amortization acquired proprietary software</t>
  </si>
  <si>
    <t>Total amortization acquisition-related assets</t>
  </si>
  <si>
    <t>Adjusted EBIT</t>
  </si>
  <si>
    <t>EBIT</t>
  </si>
  <si>
    <t>- Adjusted for amortization of acquisition-related assets</t>
  </si>
  <si>
    <t>- Adjusted for impairment of intangible and tangible assets</t>
  </si>
  <si>
    <t>EBIT margin/Adjusted EBIT margin</t>
  </si>
  <si>
    <t>EBIT (1)</t>
  </si>
  <si>
    <t>Adjusted EBIT (2)</t>
  </si>
  <si>
    <t>Net sales (3)</t>
  </si>
  <si>
    <t>EBIT margin, (1) divided by (3), %</t>
  </si>
  <si>
    <t>Adjusted EBIT margin, (2) divided with (3), %</t>
  </si>
  <si>
    <t>EBITDA margin/Adjusted EBITDA margin</t>
  </si>
  <si>
    <t>EBITDA (1)</t>
  </si>
  <si>
    <t>Adjusted EBITDA (2)</t>
  </si>
  <si>
    <t>Net sales</t>
  </si>
  <si>
    <t>EBITDA margin, (1) divided by (3), %</t>
  </si>
  <si>
    <t>Adjusted EBITDA margin, (2) divided with (3), %</t>
  </si>
  <si>
    <t>Adjusted EBITDA/Gross profit</t>
  </si>
  <si>
    <t>Adjusted EBITDA (1)</t>
  </si>
  <si>
    <t>Adjusted EBITDA (1) divided with Gross profit (2), %</t>
  </si>
  <si>
    <t>OPEX, operating expenses</t>
  </si>
  <si>
    <t>Other external costs</t>
  </si>
  <si>
    <t>Employee benefits expenses</t>
  </si>
  <si>
    <t>OPEX, total</t>
  </si>
  <si>
    <t>Net debt</t>
  </si>
  <si>
    <t>Non-current liabilities, interest bearing</t>
  </si>
  <si>
    <t>Current liabilities, interest bearing</t>
  </si>
  <si>
    <t>Total interest bearing liabilities</t>
  </si>
  <si>
    <t>- Less Cash and cash equivalents</t>
  </si>
  <si>
    <t>Net debt/Adjusted EBITDA R12M</t>
  </si>
  <si>
    <t>Net debt (1)</t>
  </si>
  <si>
    <t>Adjusted EBITDA R12M (2)</t>
  </si>
  <si>
    <t>Net debt/Adjusted EBITDA R12M, (1) divided with (2), multiple</t>
  </si>
  <si>
    <t>Interest coverage ratio</t>
  </si>
  <si>
    <t>Interest income (2)</t>
  </si>
  <si>
    <t>Interest expenses (3)</t>
  </si>
  <si>
    <t>Interest coverage ratio, (1 + 2) divided with (-3), multiple</t>
  </si>
  <si>
    <t>Average total assets</t>
  </si>
  <si>
    <t>Total assets at periods end (1)</t>
  </si>
  <si>
    <t>Total assets at periods end previous year (2)</t>
  </si>
  <si>
    <t>Average total assets, (1 + 2) / 2</t>
  </si>
  <si>
    <t>Average total equity</t>
  </si>
  <si>
    <t>Total equity at periods end (1)</t>
  </si>
  <si>
    <t>Total equity at periods end previous year (2)</t>
  </si>
  <si>
    <t>Average total equity, (1 + 2) / 2</t>
  </si>
  <si>
    <t>Return on equity</t>
  </si>
  <si>
    <t>Profit for the year (1)</t>
  </si>
  <si>
    <t>Average total equity (2)</t>
  </si>
  <si>
    <t>Return on  equity, (1) divided with (2), %</t>
  </si>
  <si>
    <t>Equity/assets ratio</t>
  </si>
  <si>
    <t>Total equity (1)</t>
  </si>
  <si>
    <t>Total assets (2)</t>
  </si>
  <si>
    <t>Equity/assets ratio, (1) divided with (2), %</t>
  </si>
  <si>
    <t>-</t>
  </si>
  <si>
    <t>Organic growth Net sales</t>
  </si>
  <si>
    <t>Organic growth Gross profit</t>
  </si>
  <si>
    <t>Net sales (same period last year) (1)</t>
  </si>
  <si>
    <t>FX (3)</t>
  </si>
  <si>
    <t>Organic growth (4)</t>
  </si>
  <si>
    <t>Net sales (5)</t>
  </si>
  <si>
    <t>Organic growth Net sales, (4) divided with (1), %</t>
  </si>
  <si>
    <t>Gross profit (5)</t>
  </si>
  <si>
    <t>Gross profit (same period last year) (1)</t>
  </si>
  <si>
    <t>Organic growth Gross profit, (4) divided with (1), %</t>
  </si>
  <si>
    <t>Acquisitions (2)</t>
  </si>
  <si>
    <t>Result from sales of tangible and intangible assets</t>
  </si>
  <si>
    <t>Loss from sale / discontinuation of subsidiaries</t>
  </si>
  <si>
    <t>Cost for Long-term Incentive Programs (LTIP)</t>
  </si>
  <si>
    <t>Operational currency gains/losses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</si>
</sst>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0"/>
    <numFmt numFmtId="165" formatCode="#,##0.0"/>
    <numFmt numFmtId="166" formatCode="0.0%"/>
    <numFmt numFmtId="167" formatCode="_-* #,##0.0_-;\-* #,##0.0_-;_-* &quot;-&quot;??_-;_-@_-"/>
    <numFmt numFmtId="168" formatCode="0.0"/>
  </numFmts>
  <fonts count="8">
    <font>
      <sz val="10"/>
      <name val="Arial"/>
    </font>
    <font>
      <sz val="7"/>
      <name val="Atlas Grotesk Regular"/>
      <family val="3"/>
    </font>
    <font>
      <b/>
      <sz val="7"/>
      <name val="Atlas Grotesk Regular"/>
      <family val="3"/>
    </font>
    <font>
      <b/>
      <sz val="7"/>
      <color theme="0"/>
      <name val="Atlas Grotesk Regular"/>
      <family val="3"/>
    </font>
    <font>
      <sz val="7"/>
      <color rgb="FFFF0000"/>
      <name val="Atlas Grotesk Regular"/>
      <family val="3"/>
    </font>
    <font>
      <sz val="12"/>
      <name val="Times New Roman"/>
      <family val="1"/>
    </font>
    <font>
      <sz val="10"/>
      <name val="Arial"/>
      <family val="2"/>
    </font>
    <font>
      <sz val="10"/>
      <name val="Arial"/>
      <family val="2"/>
    </font>
  </fonts>
  <fills count="8">
    <fill>
      <patternFill patternType="none"/>
    </fill>
    <fill>
      <patternFill patternType="gray125"/>
    </fill>
    <fill>
      <patternFill patternType="solid">
        <fgColor rgb="FFAEAFAE"/>
        <bgColor indexed="64"/>
      </patternFill>
    </fill>
    <fill>
      <patternFill patternType="solid">
        <fgColor rgb="FFAEAFAF"/>
        <bgColor indexed="64"/>
      </patternFill>
    </fill>
    <fill>
      <patternFill patternType="solid">
        <fgColor rgb="FFAEAFAE"/>
        <bgColor rgb="FF000000"/>
      </patternFill>
    </fill>
    <fill>
      <patternFill patternType="solid">
        <fgColor theme="0" tint="-0.14999847407452621"/>
        <bgColor indexed="64"/>
      </patternFill>
    </fill>
    <fill>
      <patternFill patternType="solid">
        <fgColor rgb="FFAEAFAF"/>
        <bgColor rgb="FF000000"/>
      </patternFill>
    </fill>
    <fill>
      <patternFill patternType="solid">
        <fgColor rgb="FFFFFF00"/>
        <bgColor indexed="64"/>
      </patternFill>
    </fill>
  </fills>
  <borders count="14">
    <border>
      <left/>
      <right/>
      <top/>
      <bottom/>
      <diagonal/>
    </border>
    <border>
      <left style="hair">
        <color indexed="64"/>
      </left>
      <right/>
      <top style="hair">
        <color indexed="64"/>
      </top>
      <bottom style="hair">
        <color indexed="64"/>
      </bottom>
      <diagonal/>
    </border>
    <border>
      <left/>
      <right/>
      <top style="hair">
        <color auto="1"/>
      </top>
      <bottom style="hair">
        <color auto="1"/>
      </bottom>
      <diagonal/>
    </border>
    <border>
      <left/>
      <right/>
      <top style="hair">
        <color indexed="64"/>
      </top>
      <bottom/>
      <diagonal/>
    </border>
    <border>
      <left style="hair">
        <color indexed="64"/>
      </left>
      <right/>
      <top style="hair">
        <color indexed="64"/>
      </top>
      <bottom/>
      <diagonal/>
    </border>
    <border>
      <left style="hair">
        <color indexed="64"/>
      </left>
      <right/>
      <top/>
      <bottom/>
      <diagonal/>
    </border>
    <border>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auto="1"/>
      </right>
      <top style="hair">
        <color auto="1"/>
      </top>
      <bottom/>
      <diagonal/>
    </border>
    <border>
      <left style="hair">
        <color indexed="64"/>
      </left>
      <right/>
      <top/>
      <bottom style="hair">
        <color indexed="64"/>
      </bottom>
      <diagonal/>
    </border>
    <border>
      <left style="hair">
        <color auto="1"/>
      </left>
      <right style="hair">
        <color auto="1"/>
      </right>
      <top/>
      <bottom style="hair">
        <color auto="1"/>
      </bottom>
      <diagonal/>
    </border>
    <border>
      <left/>
      <right/>
      <top style="thin">
        <color rgb="FF333F47"/>
      </top>
      <bottom style="thin">
        <color rgb="FF333F47"/>
      </bottom>
      <diagonal/>
    </border>
  </borders>
  <cellStyleXfs count="5">
    <xf numFmtId="0" fontId="0" fillId="0" borderId="0"/>
    <xf numFmtId="9" fontId="6" fillId="0" borderId="0" applyFont="0" applyFill="0" applyBorder="0" applyAlignment="0" applyProtection="0"/>
    <xf numFmtId="0" fontId="5" fillId="0" borderId="0"/>
    <xf numFmtId="43" fontId="7" fillId="0" borderId="0" applyFont="0" applyFill="0" applyBorder="0" applyAlignment="0" applyProtection="0"/>
    <xf numFmtId="165" fontId="1" fillId="0" borderId="13" applyNumberFormat="0" applyFill="0" applyAlignment="0">
      <alignment vertical="center"/>
    </xf>
  </cellStyleXfs>
  <cellXfs count="74">
    <xf numFmtId="0" fontId="0" fillId="0" borderId="0" xfId="0"/>
    <xf numFmtId="3" fontId="1" fillId="0" borderId="0" xfId="0" applyNumberFormat="1" applyFont="1"/>
    <xf numFmtId="0" fontId="1" fillId="0" borderId="0" xfId="0" applyFont="1"/>
    <xf numFmtId="3" fontId="2" fillId="0" borderId="0" xfId="0" applyNumberFormat="1" applyFont="1"/>
    <xf numFmtId="0" fontId="2" fillId="0" borderId="0" xfId="0" applyFont="1"/>
    <xf numFmtId="0" fontId="3" fillId="2" borderId="1" xfId="0" applyFont="1" applyFill="1" applyBorder="1"/>
    <xf numFmtId="3" fontId="4" fillId="2" borderId="2" xfId="0" applyNumberFormat="1" applyFont="1" applyFill="1" applyBorder="1"/>
    <xf numFmtId="0" fontId="4" fillId="2" borderId="2" xfId="0" applyFont="1" applyFill="1" applyBorder="1"/>
    <xf numFmtId="0" fontId="1" fillId="0" borderId="0" xfId="0" applyFont="1" applyAlignment="1">
      <alignment wrapText="1"/>
    </xf>
    <xf numFmtId="3" fontId="3" fillId="3" borderId="4" xfId="0" applyNumberFormat="1" applyFont="1" applyFill="1" applyBorder="1"/>
    <xf numFmtId="3" fontId="3" fillId="3" borderId="3" xfId="0" applyNumberFormat="1" applyFont="1" applyFill="1" applyBorder="1"/>
    <xf numFmtId="0" fontId="1" fillId="0" borderId="0" xfId="0" applyFont="1" applyAlignment="1">
      <alignment horizontal="right"/>
    </xf>
    <xf numFmtId="3" fontId="3" fillId="3" borderId="5" xfId="0" applyNumberFormat="1" applyFont="1" applyFill="1" applyBorder="1"/>
    <xf numFmtId="0" fontId="3" fillId="4" borderId="6" xfId="0" applyFont="1" applyFill="1" applyBorder="1" applyAlignment="1">
      <alignment horizontal="right"/>
    </xf>
    <xf numFmtId="164" fontId="1" fillId="0" borderId="0" xfId="0" applyNumberFormat="1" applyFont="1"/>
    <xf numFmtId="0" fontId="1" fillId="0" borderId="1" xfId="2" applyFont="1" applyBorder="1" applyProtection="1">
      <protection locked="0"/>
    </xf>
    <xf numFmtId="165" fontId="1" fillId="0" borderId="7" xfId="0" applyNumberFormat="1" applyFont="1" applyBorder="1"/>
    <xf numFmtId="165" fontId="1" fillId="5" borderId="8" xfId="0" applyNumberFormat="1" applyFont="1" applyFill="1" applyBorder="1"/>
    <xf numFmtId="165" fontId="1" fillId="0" borderId="8" xfId="0" applyNumberFormat="1" applyFont="1" applyBorder="1"/>
    <xf numFmtId="0" fontId="1" fillId="0" borderId="1" xfId="2" quotePrefix="1" applyFont="1" applyBorder="1" applyProtection="1">
      <protection locked="0"/>
    </xf>
    <xf numFmtId="0" fontId="2" fillId="0" borderId="1" xfId="2" applyFont="1" applyBorder="1" applyProtection="1">
      <protection locked="0"/>
    </xf>
    <xf numFmtId="165" fontId="2" fillId="0" borderId="7" xfId="0" applyNumberFormat="1" applyFont="1" applyBorder="1"/>
    <xf numFmtId="165" fontId="2" fillId="5" borderId="8" xfId="0" applyNumberFormat="1" applyFont="1" applyFill="1" applyBorder="1"/>
    <xf numFmtId="166" fontId="2" fillId="0" borderId="7" xfId="1" applyNumberFormat="1" applyFont="1" applyBorder="1"/>
    <xf numFmtId="166" fontId="2" fillId="5" borderId="8" xfId="1" applyNumberFormat="1" applyFont="1" applyFill="1" applyBorder="1"/>
    <xf numFmtId="3" fontId="3" fillId="6" borderId="4" xfId="0" applyNumberFormat="1" applyFont="1" applyFill="1" applyBorder="1"/>
    <xf numFmtId="165" fontId="1" fillId="0" borderId="9" xfId="0" applyNumberFormat="1" applyFont="1" applyBorder="1"/>
    <xf numFmtId="165" fontId="1" fillId="5" borderId="9" xfId="0" applyNumberFormat="1" applyFont="1" applyFill="1" applyBorder="1"/>
    <xf numFmtId="166" fontId="2" fillId="0" borderId="8" xfId="1" applyNumberFormat="1" applyFont="1" applyFill="1" applyBorder="1"/>
    <xf numFmtId="165" fontId="1" fillId="0" borderId="7" xfId="0" applyNumberFormat="1" applyFont="1" applyBorder="1" applyAlignment="1">
      <alignment horizontal="right"/>
    </xf>
    <xf numFmtId="165" fontId="1" fillId="0" borderId="10" xfId="0" applyNumberFormat="1" applyFont="1" applyBorder="1" applyAlignment="1">
      <alignment horizontal="right"/>
    </xf>
    <xf numFmtId="165" fontId="1" fillId="0" borderId="10" xfId="0" applyNumberFormat="1" applyFont="1" applyBorder="1"/>
    <xf numFmtId="165" fontId="2" fillId="0" borderId="8" xfId="0" applyNumberFormat="1" applyFont="1" applyBorder="1"/>
    <xf numFmtId="3" fontId="3" fillId="4" borderId="4" xfId="0" applyNumberFormat="1" applyFont="1" applyFill="1" applyBorder="1"/>
    <xf numFmtId="165" fontId="1" fillId="5" borderId="7" xfId="0" applyNumberFormat="1" applyFont="1" applyFill="1" applyBorder="1"/>
    <xf numFmtId="165" fontId="1" fillId="0" borderId="11" xfId="0" applyNumberFormat="1" applyFont="1" applyBorder="1"/>
    <xf numFmtId="3" fontId="1" fillId="0" borderId="12" xfId="0" applyNumberFormat="1" applyFont="1" applyBorder="1"/>
    <xf numFmtId="3" fontId="1" fillId="5" borderId="12" xfId="0" applyNumberFormat="1" applyFont="1" applyFill="1" applyBorder="1"/>
    <xf numFmtId="4" fontId="2" fillId="0" borderId="8" xfId="0" applyNumberFormat="1" applyFont="1" applyBorder="1"/>
    <xf numFmtId="4" fontId="2" fillId="5" borderId="7" xfId="0" applyNumberFormat="1" applyFont="1" applyFill="1" applyBorder="1"/>
    <xf numFmtId="165" fontId="2" fillId="5" borderId="7" xfId="0" applyNumberFormat="1" applyFont="1" applyFill="1" applyBorder="1"/>
    <xf numFmtId="165" fontId="1" fillId="5" borderId="7" xfId="0" applyNumberFormat="1" applyFont="1" applyFill="1" applyBorder="1" applyAlignment="1">
      <alignment horizontal="right"/>
    </xf>
    <xf numFmtId="166" fontId="2" fillId="0" borderId="8" xfId="1" applyNumberFormat="1" applyFont="1" applyBorder="1"/>
    <xf numFmtId="3" fontId="3" fillId="2" borderId="4" xfId="0" applyNumberFormat="1" applyFont="1" applyFill="1" applyBorder="1"/>
    <xf numFmtId="165" fontId="2" fillId="0" borderId="10" xfId="0" applyNumberFormat="1" applyFont="1" applyBorder="1"/>
    <xf numFmtId="165" fontId="2" fillId="5" borderId="10" xfId="0" applyNumberFormat="1" applyFont="1" applyFill="1" applyBorder="1"/>
    <xf numFmtId="165" fontId="1" fillId="5" borderId="10" xfId="0" applyNumberFormat="1" applyFont="1" applyFill="1" applyBorder="1"/>
    <xf numFmtId="164" fontId="2" fillId="0" borderId="0" xfId="0" applyNumberFormat="1" applyFont="1"/>
    <xf numFmtId="166" fontId="2" fillId="5" borderId="7" xfId="1" applyNumberFormat="1" applyFont="1" applyFill="1" applyBorder="1"/>
    <xf numFmtId="2" fontId="1" fillId="5" borderId="8" xfId="1" applyNumberFormat="1" applyFont="1" applyFill="1" applyBorder="1"/>
    <xf numFmtId="3" fontId="1" fillId="0" borderId="12" xfId="0" applyNumberFormat="1" applyFont="1" applyBorder="1" applyAlignment="1">
      <alignment horizontal="right"/>
    </xf>
    <xf numFmtId="4" fontId="2" fillId="0" borderId="7" xfId="0" applyNumberFormat="1" applyFont="1" applyBorder="1"/>
    <xf numFmtId="9" fontId="2" fillId="0" borderId="8" xfId="1" applyFont="1" applyBorder="1"/>
    <xf numFmtId="9" fontId="2" fillId="5" borderId="8" xfId="1" applyFont="1" applyFill="1" applyBorder="1"/>
    <xf numFmtId="167" fontId="1" fillId="0" borderId="0" xfId="3" applyNumberFormat="1" applyFont="1"/>
    <xf numFmtId="3" fontId="1" fillId="5" borderId="9" xfId="0" applyNumberFormat="1" applyFont="1" applyFill="1" applyBorder="1"/>
    <xf numFmtId="168" fontId="2" fillId="5" borderId="8" xfId="1" applyNumberFormat="1" applyFont="1" applyFill="1" applyBorder="1"/>
    <xf numFmtId="0" fontId="1" fillId="0" borderId="0" xfId="0" applyNumberFormat="1" applyFont="1"/>
    <xf numFmtId="0" fontId="1" fillId="0" borderId="0" xfId="1" applyNumberFormat="1" applyFont="1"/>
    <xf numFmtId="0" fontId="2" fillId="4" borderId="6" xfId="0" applyFont="1" applyFill="1" applyBorder="1" applyAlignment="1">
      <alignment horizontal="right"/>
    </xf>
    <xf numFmtId="3" fontId="1" fillId="0" borderId="12" xfId="0" applyNumberFormat="1" applyFont="1" applyFill="1" applyBorder="1"/>
    <xf numFmtId="4" fontId="2" fillId="5" borderId="12" xfId="0" applyNumberFormat="1" applyFont="1" applyFill="1" applyBorder="1"/>
    <xf numFmtId="4" fontId="2" fillId="5" borderId="8" xfId="0" applyNumberFormat="1" applyFont="1" applyFill="1" applyBorder="1"/>
    <xf numFmtId="0" fontId="1" fillId="0" borderId="1" xfId="2" applyFont="1" applyFill="1" applyBorder="1" applyProtection="1">
      <protection locked="0"/>
    </xf>
    <xf numFmtId="165" fontId="1" fillId="0" borderId="7" xfId="0" applyNumberFormat="1" applyFont="1" applyFill="1" applyBorder="1"/>
    <xf numFmtId="165" fontId="1" fillId="0" borderId="8" xfId="0" applyNumberFormat="1" applyFont="1" applyFill="1" applyBorder="1"/>
    <xf numFmtId="166" fontId="1" fillId="0" borderId="0" xfId="1" applyNumberFormat="1" applyFont="1"/>
    <xf numFmtId="165" fontId="4" fillId="0" borderId="7" xfId="0" applyNumberFormat="1" applyFont="1" applyBorder="1"/>
    <xf numFmtId="165" fontId="1" fillId="7" borderId="9" xfId="0" applyNumberFormat="1" applyFont="1" applyFill="1" applyBorder="1"/>
    <xf numFmtId="165" fontId="4" fillId="7" borderId="7" xfId="0" applyNumberFormat="1" applyFont="1" applyFill="1" applyBorder="1"/>
    <xf numFmtId="165" fontId="4" fillId="7" borderId="9" xfId="0" applyNumberFormat="1" applyFont="1" applyFill="1" applyBorder="1"/>
    <xf numFmtId="0" fontId="3" fillId="4" borderId="3" xfId="0" applyFont="1" applyFill="1" applyBorder="1" applyAlignment="1">
      <alignment horizontal="center"/>
    </xf>
    <xf numFmtId="0" fontId="1" fillId="0" borderId="3" xfId="0" applyFont="1" applyBorder="1" applyAlignment="1">
      <alignment horizontal="left" wrapText="1"/>
    </xf>
    <xf numFmtId="1" fontId="3" fillId="4" borderId="3" xfId="0" applyNumberFormat="1" applyFont="1" applyFill="1" applyBorder="1" applyAlignment="1">
      <alignment horizontal="center"/>
    </xf>
  </cellXfs>
  <cellStyles count="5">
    <cellStyle name="Comma" xfId="3" builtinId="3"/>
    <cellStyle name="Normal" xfId="0" builtinId="0"/>
    <cellStyle name="Normal_ÅR" xfId="2" xr:uid="{BEDD0167-B2D0-449D-BA38-45BB85F734B2}"/>
    <cellStyle name="Percent" xfId="1" builtinId="5"/>
    <cellStyle name="Tabellrad" xfId="4" xr:uid="{A6F8E275-4073-4684-95BB-EF28331467A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110559</xdr:colOff>
      <xdr:row>0</xdr:row>
      <xdr:rowOff>123825</xdr:rowOff>
    </xdr:from>
    <xdr:to>
      <xdr:col>0</xdr:col>
      <xdr:colOff>990600</xdr:colOff>
      <xdr:row>3</xdr:row>
      <xdr:rowOff>2190</xdr:rowOff>
    </xdr:to>
    <xdr:pic>
      <xdr:nvPicPr>
        <xdr:cNvPr id="2" name="Picture 1">
          <a:extLst>
            <a:ext uri="{FF2B5EF4-FFF2-40B4-BE49-F238E27FC236}">
              <a16:creationId xmlns:a16="http://schemas.microsoft.com/office/drawing/2014/main" id="{C50BA8FF-2CB0-4AAA-B3B5-2B75C2768D46}"/>
            </a:ext>
          </a:extLst>
        </xdr:cNvPr>
        <xdr:cNvPicPr>
          <a:picLocks noChangeAspect="1"/>
        </xdr:cNvPicPr>
      </xdr:nvPicPr>
      <xdr:blipFill>
        <a:blip xmlns:r="http://schemas.openxmlformats.org/officeDocument/2006/relationships" r:embed="rId1"/>
        <a:stretch>
          <a:fillRect/>
        </a:stretch>
      </xdr:blipFill>
      <xdr:spPr>
        <a:xfrm>
          <a:off x="110559" y="123825"/>
          <a:ext cx="880041" cy="36985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lxgroup-my.sharepoint.com/dokument/Audit/AuditKunder/Benchmark%20Oil%20&amp;%20Gas%20AB%20(publ)/20060101-20061231/Dokument/02%20Redovisning/05%20&#197;rsbokslut/&#197;rsredovisning%20koncer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lxgroup-my.sharepoint.com/Documents%20and%20Settings/Thomas%20Jonsson/My%20Documents/ProXecutive/Kunder/Maria%20&#197;krans/Tax07/Fotograf%20Camilla%20&#197;krans%20AB%20-%20&#197;rsredovisning%202006-06-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 &amp; WI"/>
      <sheetName val="RR 050630"/>
      <sheetName val="BR050630"/>
      <sheetName val="Avräkning"/>
      <sheetName val="kapital"/>
      <sheetName val="kassaflöde"/>
      <sheetName val="Clearing"/>
      <sheetName val="Indata Datum etc"/>
      <sheetName val="DialogUppdatera"/>
      <sheetName val="DialogAvrundningBRRR"/>
      <sheetName val="DialogLäggTillNotRef"/>
      <sheetName val="DialogGåTillNot"/>
      <sheetName val="DialogDBPersoner"/>
      <sheetName val="DialogConvert"/>
      <sheetName val="DialogUppdatera_Man"/>
      <sheetName val="DialogInstBRRR"/>
      <sheetName val="DialogInstBRRR_Man"/>
      <sheetName val="DialogUtskrifter"/>
      <sheetName val="Kontroller"/>
      <sheetName val="Indata Personer"/>
      <sheetName val="Försättsblad"/>
      <sheetName val="Förvaltningsberättelse"/>
      <sheetName val="Resultaträkningar"/>
      <sheetName val="Fördelning i funk.indelad RR"/>
      <sheetName val="Balansräkningar"/>
      <sheetName val="Finansieringsanalyser"/>
      <sheetName val="Redov.principer och noter"/>
      <sheetName val="Revisionsberättelse"/>
      <sheetName val="Årsstämmoprotokoll"/>
      <sheetName val="Sammanställning FB"/>
      <sheetName val="Årsstämmoprotokoll BU"/>
      <sheetName val="Sammanställning RPN"/>
      <sheetName val="Kundinfolinks"/>
      <sheetName val="Not referenser"/>
      <sheetName val="IndataBilan"/>
      <sheetName val="Inställningar"/>
      <sheetName val="DiaTimer"/>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troller"/>
      <sheetName val="Utdelning"/>
      <sheetName val="Försättsblad"/>
      <sheetName val="Förvaltningsberättelse"/>
      <sheetName val="RR-kostn"/>
      <sheetName val="BR"/>
      <sheetName val="Tilläggsupplysningar"/>
      <sheetName val="KF-analys iDM"/>
      <sheetName val="KF-analys DM"/>
      <sheetName val="RR-funk"/>
      <sheetName val="Kommentarer"/>
      <sheetName val="MAKROÅR"/>
    </sheetNames>
    <sheetDataSet>
      <sheetData sheetId="0"/>
      <sheetData sheetId="1"/>
      <sheetData sheetId="2"/>
      <sheetData sheetId="3" refreshError="1">
        <row r="6">
          <cell r="I6" t="str">
            <v>Nej</v>
          </cell>
        </row>
      </sheetData>
      <sheetData sheetId="4"/>
      <sheetData sheetId="5" refreshError="1">
        <row r="92">
          <cell r="F92">
            <v>127532</v>
          </cell>
        </row>
        <row r="93">
          <cell r="F93">
            <v>660162</v>
          </cell>
        </row>
      </sheetData>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34661-A6BD-4415-A63F-553D31F3F8FA}">
  <sheetPr>
    <pageSetUpPr fitToPage="1"/>
  </sheetPr>
  <dimension ref="A2:AU123"/>
  <sheetViews>
    <sheetView showGridLines="0" tabSelected="1" zoomScale="110" zoomScaleNormal="110" zoomScaleSheetLayoutView="144" workbookViewId="0">
      <pane xSplit="1" ySplit="8" topLeftCell="Q94" activePane="bottomRight" state="frozen"/>
      <selection pane="topRight" activeCell="I1" sqref="I1"/>
      <selection pane="bottomLeft" activeCell="A10" sqref="A10"/>
      <selection pane="bottomRight" activeCell="AC68" sqref="AC68"/>
    </sheetView>
  </sheetViews>
  <sheetFormatPr defaultColWidth="9.140625" defaultRowHeight="13.15" customHeight="1"/>
  <cols>
    <col min="1" max="1" width="48.85546875" style="1" bestFit="1" customWidth="1"/>
    <col min="2" max="2" width="8.28515625" style="1" customWidth="1"/>
    <col min="3" max="3" width="8.28515625" style="2" customWidth="1"/>
    <col min="4" max="4" width="8.28515625" style="1" customWidth="1"/>
    <col min="5" max="6" width="8.28515625" style="2" customWidth="1"/>
    <col min="7" max="10" width="8.28515625" style="1" customWidth="1"/>
    <col min="11" max="11" width="8.28515625" style="2" customWidth="1"/>
    <col min="12" max="22" width="10.42578125" style="1" customWidth="1"/>
    <col min="23" max="23" width="10" style="1" customWidth="1"/>
    <col min="24" max="24" width="9.140625" style="1" bestFit="1" customWidth="1"/>
    <col min="25" max="26" width="8.28515625" style="1" hidden="1" customWidth="1"/>
    <col min="27" max="28" width="6.5703125" style="2" bestFit="1" customWidth="1"/>
    <col min="29" max="16384" width="9.140625" style="2"/>
  </cols>
  <sheetData>
    <row r="2" spans="1:47" ht="13.15" customHeight="1">
      <c r="B2" s="3"/>
      <c r="C2" s="3"/>
      <c r="D2" s="3"/>
      <c r="E2" s="4"/>
      <c r="F2" s="3"/>
      <c r="K2" s="3"/>
    </row>
    <row r="3" spans="1:47" ht="14.1" customHeight="1">
      <c r="C3" s="1"/>
      <c r="F3" s="1"/>
      <c r="K3" s="1"/>
    </row>
    <row r="4" spans="1:47" ht="13.35" customHeight="1">
      <c r="A4" s="5" t="s">
        <v>0</v>
      </c>
      <c r="B4" s="6"/>
      <c r="C4" s="7"/>
      <c r="D4" s="6"/>
      <c r="E4" s="7"/>
      <c r="F4" s="7"/>
      <c r="G4" s="6"/>
      <c r="H4" s="6"/>
      <c r="I4" s="6"/>
      <c r="J4" s="6"/>
      <c r="K4" s="7"/>
      <c r="L4" s="6"/>
      <c r="M4" s="6"/>
      <c r="N4" s="6"/>
      <c r="O4" s="6"/>
      <c r="P4" s="6"/>
      <c r="Q4" s="6"/>
      <c r="R4" s="6"/>
      <c r="S4" s="6"/>
      <c r="T4" s="6"/>
      <c r="U4" s="6"/>
      <c r="V4" s="6"/>
      <c r="W4" s="6"/>
      <c r="X4" s="6"/>
      <c r="Y4" s="6"/>
      <c r="Z4" s="6"/>
    </row>
    <row r="5" spans="1:47" ht="42" customHeight="1">
      <c r="A5" s="72" t="s">
        <v>1</v>
      </c>
      <c r="B5" s="72"/>
      <c r="C5" s="72"/>
      <c r="D5" s="72"/>
      <c r="E5" s="72"/>
      <c r="F5" s="72"/>
      <c r="G5" s="72"/>
      <c r="H5" s="72"/>
      <c r="I5" s="72"/>
      <c r="J5" s="72"/>
      <c r="K5" s="72"/>
      <c r="L5" s="72"/>
      <c r="M5" s="72"/>
      <c r="N5" s="72"/>
      <c r="O5" s="72"/>
      <c r="P5" s="72"/>
      <c r="Q5" s="72"/>
      <c r="R5" s="72"/>
      <c r="S5" s="72"/>
      <c r="T5" s="72"/>
      <c r="U5" s="72"/>
      <c r="V5" s="2"/>
      <c r="W5" s="2"/>
      <c r="X5" s="2"/>
      <c r="Y5" s="2"/>
      <c r="Z5" s="2"/>
    </row>
    <row r="6" spans="1:47" ht="13.35" customHeight="1">
      <c r="A6" s="2"/>
      <c r="B6" s="8"/>
      <c r="C6" s="8"/>
      <c r="D6" s="8"/>
      <c r="E6" s="8"/>
      <c r="F6" s="8"/>
      <c r="G6" s="8"/>
      <c r="H6" s="8"/>
      <c r="I6" s="8"/>
      <c r="J6" s="8"/>
      <c r="K6" s="8"/>
      <c r="L6" s="8"/>
      <c r="M6" s="8"/>
      <c r="N6" s="8"/>
      <c r="O6" s="8"/>
      <c r="P6" s="8"/>
      <c r="Q6" s="8"/>
      <c r="R6" s="8"/>
      <c r="S6" s="8"/>
      <c r="T6" s="8"/>
      <c r="U6" s="8"/>
      <c r="V6" s="8"/>
      <c r="W6" s="8"/>
      <c r="X6" s="8"/>
      <c r="Y6" s="8"/>
      <c r="Z6" s="8"/>
    </row>
    <row r="7" spans="1:47" ht="13.35" customHeight="1">
      <c r="A7" s="9"/>
      <c r="B7" s="73">
        <v>2017</v>
      </c>
      <c r="C7" s="73"/>
      <c r="D7" s="73"/>
      <c r="E7" s="73"/>
      <c r="F7" s="10"/>
      <c r="G7" s="73">
        <v>2018</v>
      </c>
      <c r="H7" s="73"/>
      <c r="I7" s="73"/>
      <c r="J7" s="73"/>
      <c r="K7" s="10"/>
      <c r="L7" s="73">
        <v>2019</v>
      </c>
      <c r="M7" s="73"/>
      <c r="N7" s="73"/>
      <c r="O7" s="73"/>
      <c r="P7" s="10"/>
      <c r="Q7" s="71">
        <v>2020</v>
      </c>
      <c r="R7" s="71"/>
      <c r="S7" s="71"/>
      <c r="T7" s="71"/>
      <c r="U7" s="10"/>
      <c r="V7" s="71">
        <v>2021</v>
      </c>
      <c r="W7" s="71"/>
      <c r="X7" s="71"/>
      <c r="Y7" s="71"/>
      <c r="Z7" s="10"/>
      <c r="AA7" s="11"/>
      <c r="AB7" s="11"/>
      <c r="AC7" s="11"/>
      <c r="AD7" s="11"/>
      <c r="AE7" s="11"/>
      <c r="AF7" s="11"/>
      <c r="AG7" s="11"/>
      <c r="AH7" s="11"/>
      <c r="AI7" s="11"/>
      <c r="AJ7" s="11"/>
      <c r="AK7" s="11"/>
      <c r="AL7" s="11"/>
      <c r="AM7" s="11"/>
      <c r="AN7" s="11"/>
      <c r="AO7" s="11"/>
      <c r="AP7" s="11"/>
      <c r="AQ7" s="11"/>
      <c r="AR7" s="11"/>
      <c r="AS7" s="11"/>
      <c r="AT7" s="11"/>
    </row>
    <row r="8" spans="1:47" ht="13.35" customHeight="1">
      <c r="A8" s="12" t="s">
        <v>2</v>
      </c>
      <c r="B8" s="13" t="s">
        <v>3</v>
      </c>
      <c r="C8" s="13" t="s">
        <v>4</v>
      </c>
      <c r="D8" s="13" t="s">
        <v>5</v>
      </c>
      <c r="E8" s="13" t="s">
        <v>6</v>
      </c>
      <c r="F8" s="13">
        <v>2017</v>
      </c>
      <c r="G8" s="13" t="s">
        <v>3</v>
      </c>
      <c r="H8" s="13" t="s">
        <v>4</v>
      </c>
      <c r="I8" s="13" t="s">
        <v>5</v>
      </c>
      <c r="J8" s="13" t="s">
        <v>6</v>
      </c>
      <c r="K8" s="13">
        <v>2018</v>
      </c>
      <c r="L8" s="13" t="s">
        <v>3</v>
      </c>
      <c r="M8" s="13" t="s">
        <v>4</v>
      </c>
      <c r="N8" s="13" t="s">
        <v>5</v>
      </c>
      <c r="O8" s="13" t="s">
        <v>6</v>
      </c>
      <c r="P8" s="13">
        <v>2019</v>
      </c>
      <c r="Q8" s="13" t="s">
        <v>3</v>
      </c>
      <c r="R8" s="13" t="s">
        <v>4</v>
      </c>
      <c r="S8" s="13" t="s">
        <v>5</v>
      </c>
      <c r="T8" s="13" t="s">
        <v>6</v>
      </c>
      <c r="U8" s="13">
        <v>2020</v>
      </c>
      <c r="V8" s="13" t="s">
        <v>3</v>
      </c>
      <c r="W8" s="13" t="s">
        <v>4</v>
      </c>
      <c r="X8" s="13" t="s">
        <v>5</v>
      </c>
      <c r="Y8" s="13" t="s">
        <v>6</v>
      </c>
      <c r="Z8" s="13">
        <v>2021</v>
      </c>
      <c r="AA8" s="11"/>
      <c r="AB8" s="11"/>
      <c r="AC8" s="11"/>
      <c r="AD8" s="11"/>
      <c r="AE8" s="11"/>
      <c r="AF8" s="11"/>
      <c r="AG8" s="11"/>
      <c r="AH8" s="11"/>
      <c r="AI8" s="11"/>
      <c r="AJ8" s="11"/>
      <c r="AK8" s="11"/>
      <c r="AL8" s="11"/>
      <c r="AM8" s="11"/>
      <c r="AN8" s="11"/>
      <c r="AO8" s="11"/>
      <c r="AP8" s="11"/>
      <c r="AQ8" s="11"/>
      <c r="AR8" s="11"/>
      <c r="AS8" s="11"/>
      <c r="AT8" s="11"/>
    </row>
    <row r="9" spans="1:47" ht="13.35" customHeight="1">
      <c r="A9" s="9" t="s">
        <v>7</v>
      </c>
      <c r="B9" s="13"/>
      <c r="C9" s="13"/>
      <c r="D9" s="13"/>
      <c r="E9" s="13"/>
      <c r="F9" s="13"/>
      <c r="G9" s="13"/>
      <c r="H9" s="13"/>
      <c r="I9" s="13"/>
      <c r="J9" s="13"/>
      <c r="K9" s="13"/>
      <c r="L9" s="13"/>
      <c r="M9" s="13"/>
      <c r="N9" s="13"/>
      <c r="O9" s="13"/>
      <c r="P9" s="13"/>
      <c r="Q9" s="13"/>
      <c r="R9" s="13"/>
      <c r="S9" s="13"/>
      <c r="T9" s="13"/>
      <c r="U9" s="13"/>
      <c r="V9" s="13"/>
      <c r="W9" s="13"/>
      <c r="X9" s="13"/>
      <c r="Y9" s="13"/>
      <c r="Z9" s="13"/>
      <c r="AA9" s="14"/>
      <c r="AB9" s="14"/>
      <c r="AC9" s="14"/>
      <c r="AD9" s="14"/>
      <c r="AE9" s="14"/>
      <c r="AF9" s="14"/>
      <c r="AG9" s="14"/>
      <c r="AH9" s="14"/>
      <c r="AI9" s="14"/>
      <c r="AJ9" s="14"/>
      <c r="AK9" s="14"/>
      <c r="AL9" s="14"/>
      <c r="AM9" s="14"/>
      <c r="AN9" s="14"/>
      <c r="AO9" s="14"/>
      <c r="AP9" s="14"/>
      <c r="AQ9" s="14"/>
      <c r="AR9" s="14"/>
      <c r="AS9" s="14"/>
      <c r="AT9" s="14"/>
      <c r="AU9" s="14"/>
    </row>
    <row r="10" spans="1:47" ht="13.35" customHeight="1">
      <c r="A10" s="15" t="s">
        <v>8</v>
      </c>
      <c r="B10" s="16">
        <v>622.19408499999997</v>
      </c>
      <c r="C10" s="16">
        <v>745.21679200000005</v>
      </c>
      <c r="D10" s="16">
        <v>781.36544600000002</v>
      </c>
      <c r="E10" s="16">
        <v>909.302278</v>
      </c>
      <c r="F10" s="17">
        <v>3058.078602</v>
      </c>
      <c r="G10" s="16">
        <v>858.62143400000002</v>
      </c>
      <c r="H10" s="16">
        <v>997.39879399999995</v>
      </c>
      <c r="I10" s="16">
        <v>979.28671299999996</v>
      </c>
      <c r="J10" s="16">
        <v>1151.3364529999999</v>
      </c>
      <c r="K10" s="17">
        <v>3986.6433940000002</v>
      </c>
      <c r="L10" s="16">
        <v>1101.7656910000001</v>
      </c>
      <c r="M10" s="16">
        <v>1176.6513399999999</v>
      </c>
      <c r="N10" s="16">
        <v>1216.4445860000001</v>
      </c>
      <c r="O10" s="16">
        <v>1540.690895</v>
      </c>
      <c r="P10" s="17">
        <v>5035.5525120000002</v>
      </c>
      <c r="Q10" s="16">
        <v>1624.2100740000001</v>
      </c>
      <c r="R10" s="16">
        <v>1621.8653059999999</v>
      </c>
      <c r="S10" s="16">
        <v>1777.7483159999999</v>
      </c>
      <c r="T10" s="18">
        <v>2999.5</v>
      </c>
      <c r="U10" s="17">
        <v>8023.3</v>
      </c>
      <c r="V10" s="18">
        <v>3349.9</v>
      </c>
      <c r="W10" s="16">
        <v>3682.1786329734</v>
      </c>
      <c r="X10" s="16">
        <v>3937.7421318587003</v>
      </c>
      <c r="Y10" s="18"/>
      <c r="Z10" s="17"/>
      <c r="AA10" s="14"/>
      <c r="AB10" s="14"/>
      <c r="AC10" s="14"/>
      <c r="AD10" s="14"/>
      <c r="AE10" s="14"/>
      <c r="AF10" s="14"/>
      <c r="AG10" s="14"/>
      <c r="AH10" s="14"/>
      <c r="AI10" s="14"/>
      <c r="AJ10" s="14"/>
      <c r="AK10" s="14"/>
      <c r="AL10" s="14"/>
      <c r="AM10" s="14"/>
      <c r="AN10" s="14"/>
      <c r="AO10" s="14"/>
      <c r="AP10" s="14"/>
      <c r="AQ10" s="14"/>
      <c r="AR10" s="14"/>
      <c r="AS10" s="14"/>
      <c r="AT10" s="14"/>
      <c r="AU10" s="14"/>
    </row>
    <row r="11" spans="1:47" ht="13.35" customHeight="1">
      <c r="A11" s="19" t="s">
        <v>9</v>
      </c>
      <c r="B11" s="16">
        <v>-430.89032099999997</v>
      </c>
      <c r="C11" s="16">
        <v>-554.49926600000003</v>
      </c>
      <c r="D11" s="16">
        <v>-583.22093600000005</v>
      </c>
      <c r="E11" s="16">
        <v>-709.453305</v>
      </c>
      <c r="F11" s="17">
        <v>-2278.0638269999999</v>
      </c>
      <c r="G11" s="16">
        <v>-658.57158800000002</v>
      </c>
      <c r="H11" s="16">
        <v>-748.81573300000002</v>
      </c>
      <c r="I11" s="16">
        <v>-729.39950699999997</v>
      </c>
      <c r="J11" s="16">
        <v>-841.45184300000005</v>
      </c>
      <c r="K11" s="17">
        <v>-2978.238672</v>
      </c>
      <c r="L11" s="16">
        <v>-812.20146999999997</v>
      </c>
      <c r="M11" s="16">
        <v>-855.62650799999994</v>
      </c>
      <c r="N11" s="16">
        <v>-872.87288899999999</v>
      </c>
      <c r="O11" s="16">
        <v>-1100.7</v>
      </c>
      <c r="P11" s="17">
        <v>-3641.4491670000002</v>
      </c>
      <c r="Q11" s="16">
        <v>-1177.5158449999999</v>
      </c>
      <c r="R11" s="16">
        <v>-1161.5760809999999</v>
      </c>
      <c r="S11" s="16">
        <v>-1297.13248</v>
      </c>
      <c r="T11" s="18">
        <v>-2203.8000000000002</v>
      </c>
      <c r="U11" s="17">
        <v>-5840</v>
      </c>
      <c r="V11" s="18">
        <v>-2529.9</v>
      </c>
      <c r="W11" s="16">
        <v>-2812.84</v>
      </c>
      <c r="X11" s="16">
        <v>-3042.1864563245999</v>
      </c>
      <c r="Y11" s="18"/>
      <c r="Z11" s="17"/>
      <c r="AA11" s="14"/>
      <c r="AB11" s="14"/>
      <c r="AC11" s="14"/>
      <c r="AD11" s="14"/>
      <c r="AE11" s="14"/>
      <c r="AF11" s="14"/>
      <c r="AG11" s="14"/>
      <c r="AH11" s="14"/>
      <c r="AI11" s="14"/>
      <c r="AJ11" s="14"/>
      <c r="AK11" s="14"/>
      <c r="AL11" s="14"/>
      <c r="AM11" s="14"/>
      <c r="AN11" s="14"/>
      <c r="AO11" s="14"/>
      <c r="AP11" s="14"/>
      <c r="AQ11" s="14"/>
      <c r="AR11" s="14"/>
      <c r="AS11" s="14"/>
      <c r="AT11" s="14"/>
      <c r="AU11" s="14"/>
    </row>
    <row r="12" spans="1:47" ht="13.35" customHeight="1">
      <c r="A12" s="20" t="s">
        <v>10</v>
      </c>
      <c r="B12" s="21">
        <v>191.303764</v>
      </c>
      <c r="C12" s="21">
        <v>190.71752600000002</v>
      </c>
      <c r="D12" s="21">
        <v>198.14450999999997</v>
      </c>
      <c r="E12" s="21">
        <v>199.848973</v>
      </c>
      <c r="F12" s="22">
        <v>780.0147750000001</v>
      </c>
      <c r="G12" s="21">
        <v>200.049846</v>
      </c>
      <c r="H12" s="21">
        <v>248.58306099999993</v>
      </c>
      <c r="I12" s="21">
        <v>249.88720599999999</v>
      </c>
      <c r="J12" s="21">
        <v>309.88460999999984</v>
      </c>
      <c r="K12" s="22">
        <v>1008.4047220000002</v>
      </c>
      <c r="L12" s="21">
        <v>289.56422100000009</v>
      </c>
      <c r="M12" s="21">
        <v>321.02483199999995</v>
      </c>
      <c r="N12" s="21">
        <v>343.57169700000009</v>
      </c>
      <c r="O12" s="21">
        <v>439.94259499999998</v>
      </c>
      <c r="P12" s="22">
        <v>1394.103345</v>
      </c>
      <c r="Q12" s="21">
        <v>446.69422900000018</v>
      </c>
      <c r="R12" s="21">
        <v>460.28922499999999</v>
      </c>
      <c r="S12" s="21">
        <v>480.61583599999994</v>
      </c>
      <c r="T12" s="21">
        <f>SUM(T10:T11)</f>
        <v>795.69999999999982</v>
      </c>
      <c r="U12" s="40">
        <f>SUM(U10:U11)</f>
        <v>2183.3000000000002</v>
      </c>
      <c r="V12" s="21">
        <f>SUM(V10:V11)</f>
        <v>820</v>
      </c>
      <c r="W12" s="21">
        <f>SUM(W10:W11)</f>
        <v>869.33863297339985</v>
      </c>
      <c r="X12" s="21">
        <f>SUM(X10:X11)</f>
        <v>895.55567553410037</v>
      </c>
      <c r="Y12" s="21"/>
      <c r="Z12" s="40"/>
      <c r="AA12" s="14"/>
      <c r="AB12" s="14"/>
      <c r="AC12" s="14"/>
      <c r="AD12" s="14"/>
      <c r="AE12" s="14"/>
      <c r="AF12" s="14"/>
      <c r="AG12" s="14"/>
      <c r="AH12" s="14"/>
      <c r="AI12" s="14"/>
      <c r="AJ12" s="14"/>
      <c r="AK12" s="14"/>
      <c r="AL12" s="14"/>
      <c r="AM12" s="14"/>
      <c r="AN12" s="14"/>
      <c r="AO12" s="14"/>
      <c r="AP12" s="14"/>
      <c r="AQ12" s="14"/>
      <c r="AR12" s="14"/>
      <c r="AS12" s="14"/>
      <c r="AT12" s="14"/>
      <c r="AU12" s="14"/>
    </row>
    <row r="13" spans="1:47" ht="13.35" customHeight="1">
      <c r="A13" s="20" t="s">
        <v>11</v>
      </c>
      <c r="B13" s="23">
        <v>0.30746638165163531</v>
      </c>
      <c r="C13" s="23">
        <v>0.255922206862993</v>
      </c>
      <c r="D13" s="23">
        <v>0.25358749995197505</v>
      </c>
      <c r="E13" s="23">
        <v>0.2197827695313439</v>
      </c>
      <c r="F13" s="24">
        <v>0.25506694775270533</v>
      </c>
      <c r="G13" s="23">
        <v>0.23298957850148427</v>
      </c>
      <c r="H13" s="23">
        <v>0.2492313631171284</v>
      </c>
      <c r="I13" s="23">
        <v>0.25517267076409317</v>
      </c>
      <c r="J13" s="23">
        <v>0.26915208772600191</v>
      </c>
      <c r="K13" s="24">
        <v>0.25294580486372947</v>
      </c>
      <c r="L13" s="23">
        <v>0.26281833185164966</v>
      </c>
      <c r="M13" s="23">
        <v>0.27282918999607819</v>
      </c>
      <c r="N13" s="23">
        <v>0.28243925038111029</v>
      </c>
      <c r="O13" s="23">
        <v>0.28554890304586372</v>
      </c>
      <c r="P13" s="24">
        <v>0.27685211139746324</v>
      </c>
      <c r="Q13" s="23">
        <v>0.27502244700398293</v>
      </c>
      <c r="R13" s="23">
        <v>0.28380237452344886</v>
      </c>
      <c r="S13" s="23">
        <v>0.27035088807250485</v>
      </c>
      <c r="T13" s="23">
        <f>T12/T10</f>
        <v>0.26527754625770955</v>
      </c>
      <c r="U13" s="48">
        <f>U12/U10</f>
        <v>0.27211995064375011</v>
      </c>
      <c r="V13" s="23">
        <f>V12/V10</f>
        <v>0.24478342637093645</v>
      </c>
      <c r="W13" s="23">
        <f>W12/W10</f>
        <v>0.2360935521130324</v>
      </c>
      <c r="X13" s="23">
        <f>X12/X10</f>
        <v>0.22742872578895321</v>
      </c>
      <c r="Y13" s="23"/>
      <c r="Z13" s="48"/>
      <c r="AA13" s="14"/>
      <c r="AB13" s="14"/>
      <c r="AC13" s="14"/>
      <c r="AD13" s="14"/>
      <c r="AE13" s="14"/>
      <c r="AF13" s="14"/>
      <c r="AG13" s="14"/>
      <c r="AH13" s="14"/>
      <c r="AI13" s="14"/>
      <c r="AJ13" s="14"/>
      <c r="AK13" s="14"/>
      <c r="AL13" s="14"/>
      <c r="AM13" s="14"/>
      <c r="AN13" s="14"/>
      <c r="AO13" s="14"/>
      <c r="AP13" s="14"/>
      <c r="AQ13" s="14"/>
      <c r="AR13" s="14"/>
      <c r="AS13" s="14"/>
      <c r="AT13" s="14"/>
      <c r="AU13" s="14"/>
    </row>
    <row r="14" spans="1:47" ht="13.35" customHeight="1">
      <c r="A14" s="25" t="s">
        <v>12</v>
      </c>
      <c r="B14" s="13"/>
      <c r="C14" s="13"/>
      <c r="D14" s="13"/>
      <c r="E14" s="13"/>
      <c r="F14" s="13"/>
      <c r="G14" s="13"/>
      <c r="H14" s="13"/>
      <c r="I14" s="13"/>
      <c r="J14" s="13"/>
      <c r="K14" s="13"/>
      <c r="L14" s="13"/>
      <c r="M14" s="13"/>
      <c r="N14" s="13"/>
      <c r="O14" s="13"/>
      <c r="P14" s="13"/>
      <c r="Q14" s="13"/>
      <c r="R14" s="13"/>
      <c r="S14" s="13"/>
      <c r="T14" s="59"/>
      <c r="U14" s="59"/>
      <c r="V14" s="13"/>
      <c r="W14" s="13"/>
      <c r="X14" s="13"/>
      <c r="Y14" s="13"/>
      <c r="Z14" s="13"/>
      <c r="AA14" s="14"/>
      <c r="AB14" s="14"/>
      <c r="AC14" s="14"/>
      <c r="AD14" s="14"/>
      <c r="AE14" s="14"/>
      <c r="AF14" s="14"/>
      <c r="AG14" s="14"/>
      <c r="AH14" s="14"/>
      <c r="AI14" s="14"/>
      <c r="AJ14" s="14"/>
      <c r="AK14" s="14"/>
      <c r="AL14" s="14"/>
      <c r="AM14" s="14"/>
      <c r="AN14" s="14"/>
      <c r="AO14" s="14"/>
      <c r="AP14" s="14"/>
      <c r="AQ14" s="14"/>
      <c r="AR14" s="14"/>
      <c r="AS14" s="14"/>
      <c r="AT14" s="14"/>
    </row>
    <row r="15" spans="1:47" ht="13.35" customHeight="1">
      <c r="A15" s="15" t="s">
        <v>13</v>
      </c>
      <c r="B15" s="26">
        <v>191.303764</v>
      </c>
      <c r="C15" s="18">
        <v>190.71752600000002</v>
      </c>
      <c r="D15" s="18">
        <v>198.14450999999997</v>
      </c>
      <c r="E15" s="18">
        <v>199.848973</v>
      </c>
      <c r="F15" s="27">
        <v>780.0147750000001</v>
      </c>
      <c r="G15" s="26">
        <v>200.049846</v>
      </c>
      <c r="H15" s="18">
        <v>248.58306099999993</v>
      </c>
      <c r="I15" s="18">
        <v>249.88720599999999</v>
      </c>
      <c r="J15" s="18">
        <v>309.88460999999984</v>
      </c>
      <c r="K15" s="27">
        <v>1008.4047220000002</v>
      </c>
      <c r="L15" s="26">
        <v>289.56422100000009</v>
      </c>
      <c r="M15" s="18">
        <v>321.02483199999995</v>
      </c>
      <c r="N15" s="18">
        <v>343.57169700000009</v>
      </c>
      <c r="O15" s="18">
        <v>439.94259499999998</v>
      </c>
      <c r="P15" s="27">
        <v>1394.103345</v>
      </c>
      <c r="Q15" s="18">
        <f t="shared" ref="Q15:S15" si="0">Q12</f>
        <v>446.69422900000018</v>
      </c>
      <c r="R15" s="18">
        <f t="shared" si="0"/>
        <v>460.28922499999999</v>
      </c>
      <c r="S15" s="18">
        <f t="shared" si="0"/>
        <v>480.61583599999994</v>
      </c>
      <c r="T15" s="18">
        <f>T12</f>
        <v>795.69999999999982</v>
      </c>
      <c r="U15" s="49">
        <f>U12</f>
        <v>2183.3000000000002</v>
      </c>
      <c r="V15" s="18">
        <f>+V12</f>
        <v>820</v>
      </c>
      <c r="W15" s="18">
        <f>+W12</f>
        <v>869.33863297339985</v>
      </c>
      <c r="X15" s="18">
        <f>+X12</f>
        <v>895.55567553410037</v>
      </c>
      <c r="Y15" s="18"/>
      <c r="Z15" s="17"/>
      <c r="AA15" s="14"/>
      <c r="AB15" s="14"/>
      <c r="AC15" s="14"/>
      <c r="AD15" s="14"/>
      <c r="AE15" s="14"/>
      <c r="AF15" s="14"/>
      <c r="AG15" s="14"/>
      <c r="AH15" s="14"/>
      <c r="AI15" s="14"/>
      <c r="AJ15" s="14"/>
      <c r="AK15" s="14"/>
      <c r="AL15" s="14"/>
      <c r="AM15" s="14"/>
      <c r="AN15" s="14"/>
      <c r="AO15" s="14"/>
      <c r="AP15" s="14"/>
      <c r="AQ15" s="14"/>
      <c r="AR15" s="14"/>
      <c r="AS15" s="14"/>
      <c r="AT15" s="14"/>
    </row>
    <row r="16" spans="1:47" ht="13.35" customHeight="1">
      <c r="A16" s="19" t="s">
        <v>14</v>
      </c>
      <c r="B16" s="18">
        <v>67.2</v>
      </c>
      <c r="C16" s="18">
        <v>64.400000000000006</v>
      </c>
      <c r="D16" s="18">
        <v>164.9</v>
      </c>
      <c r="E16" s="18">
        <v>189.4</v>
      </c>
      <c r="F16" s="17">
        <v>485.9</v>
      </c>
      <c r="G16" s="18">
        <v>191.303764</v>
      </c>
      <c r="H16" s="18">
        <v>190.71752600000002</v>
      </c>
      <c r="I16" s="18">
        <v>198.14450999999997</v>
      </c>
      <c r="J16" s="18">
        <v>199.848973</v>
      </c>
      <c r="K16" s="17">
        <v>780.0147750000001</v>
      </c>
      <c r="L16" s="18">
        <v>200.049846</v>
      </c>
      <c r="M16" s="18">
        <v>248.58306099999993</v>
      </c>
      <c r="N16" s="18">
        <v>249.88720599999999</v>
      </c>
      <c r="O16" s="18">
        <v>309.88460999999984</v>
      </c>
      <c r="P16" s="17">
        <v>1008.4047220000002</v>
      </c>
      <c r="Q16" s="18">
        <f t="shared" ref="Q16:T16" si="1">+L12</f>
        <v>289.56422100000009</v>
      </c>
      <c r="R16" s="18">
        <f t="shared" si="1"/>
        <v>321.02483199999995</v>
      </c>
      <c r="S16" s="18">
        <f t="shared" si="1"/>
        <v>343.57169700000009</v>
      </c>
      <c r="T16" s="18">
        <f t="shared" si="1"/>
        <v>439.94259499999998</v>
      </c>
      <c r="U16" s="17">
        <f>P12</f>
        <v>1394.103345</v>
      </c>
      <c r="V16" s="18">
        <f>+Q12</f>
        <v>446.69422900000018</v>
      </c>
      <c r="W16" s="18">
        <f>+R12</f>
        <v>460.28922499999999</v>
      </c>
      <c r="X16" s="18">
        <f>+S12</f>
        <v>480.61583599999994</v>
      </c>
      <c r="Y16" s="18"/>
      <c r="Z16" s="17"/>
      <c r="AA16" s="14"/>
      <c r="AB16" s="14"/>
      <c r="AC16" s="14"/>
      <c r="AD16" s="14"/>
      <c r="AE16" s="14"/>
      <c r="AF16" s="14"/>
      <c r="AG16" s="14"/>
      <c r="AH16" s="14"/>
      <c r="AI16" s="14"/>
      <c r="AJ16" s="14"/>
      <c r="AK16" s="14"/>
      <c r="AL16" s="14"/>
      <c r="AM16" s="14"/>
      <c r="AN16" s="14"/>
      <c r="AO16" s="14"/>
      <c r="AP16" s="14"/>
      <c r="AQ16" s="14"/>
      <c r="AR16" s="14"/>
      <c r="AS16" s="14"/>
      <c r="AT16" s="14"/>
    </row>
    <row r="17" spans="1:47" ht="13.35" customHeight="1">
      <c r="A17" s="19" t="s">
        <v>15</v>
      </c>
      <c r="B17" s="18">
        <v>124.103764</v>
      </c>
      <c r="C17" s="18">
        <v>126.31752600000002</v>
      </c>
      <c r="D17" s="18">
        <v>33.244509999999963</v>
      </c>
      <c r="E17" s="18">
        <v>10.448972999999995</v>
      </c>
      <c r="F17" s="17">
        <v>294.11477500000012</v>
      </c>
      <c r="G17" s="18">
        <v>8.7460820000000012</v>
      </c>
      <c r="H17" s="18">
        <v>57.865534999999909</v>
      </c>
      <c r="I17" s="18">
        <v>51.742696000000024</v>
      </c>
      <c r="J17" s="18">
        <v>110.03563699999984</v>
      </c>
      <c r="K17" s="17">
        <v>228.38994700000012</v>
      </c>
      <c r="L17" s="18">
        <v>89.514375000000086</v>
      </c>
      <c r="M17" s="18">
        <v>72.441771000000017</v>
      </c>
      <c r="N17" s="18">
        <v>93.684491000000094</v>
      </c>
      <c r="O17" s="18">
        <v>130.05798500000014</v>
      </c>
      <c r="P17" s="17">
        <v>385.69862299999977</v>
      </c>
      <c r="Q17" s="18">
        <v>157.13000800000009</v>
      </c>
      <c r="R17" s="18">
        <v>139.26439300000004</v>
      </c>
      <c r="S17" s="18">
        <v>137.04413899999986</v>
      </c>
      <c r="T17" s="18">
        <f>T15-T16</f>
        <v>355.75740499999984</v>
      </c>
      <c r="U17" s="17">
        <f>U15-U16</f>
        <v>789.19665500000019</v>
      </c>
      <c r="V17" s="18">
        <f>V15-V16</f>
        <v>373.30577099999982</v>
      </c>
      <c r="W17" s="18">
        <f>W15-W16</f>
        <v>409.04940797339987</v>
      </c>
      <c r="X17" s="18">
        <f>X15-X16</f>
        <v>414.93983953410043</v>
      </c>
      <c r="Y17" s="18"/>
      <c r="Z17" s="17"/>
      <c r="AA17" s="14"/>
      <c r="AB17" s="14"/>
      <c r="AC17" s="14"/>
      <c r="AD17" s="14"/>
      <c r="AE17" s="14"/>
      <c r="AF17" s="14"/>
      <c r="AG17" s="14"/>
      <c r="AH17" s="14"/>
      <c r="AI17" s="14"/>
      <c r="AJ17" s="14"/>
      <c r="AK17" s="14"/>
      <c r="AL17" s="14"/>
      <c r="AM17" s="14"/>
      <c r="AN17" s="14"/>
      <c r="AO17" s="14"/>
      <c r="AP17" s="14"/>
      <c r="AQ17" s="14"/>
      <c r="AR17" s="14"/>
      <c r="AS17" s="14"/>
      <c r="AT17" s="14"/>
    </row>
    <row r="18" spans="1:47" ht="13.35" customHeight="1">
      <c r="A18" s="20" t="s">
        <v>16</v>
      </c>
      <c r="B18" s="28">
        <v>1.8467822023809524</v>
      </c>
      <c r="C18" s="28">
        <v>1.9614522670807455</v>
      </c>
      <c r="D18" s="28">
        <v>0.20160406306852616</v>
      </c>
      <c r="E18" s="28">
        <v>5.5168812038014756E-2</v>
      </c>
      <c r="F18" s="24">
        <v>0.60529898127186688</v>
      </c>
      <c r="G18" s="28">
        <v>4.5718295433016157E-2</v>
      </c>
      <c r="H18" s="28">
        <v>0.30340963525292325</v>
      </c>
      <c r="I18" s="28">
        <v>0.26113615764575071</v>
      </c>
      <c r="J18" s="28">
        <v>0.55059395776829856</v>
      </c>
      <c r="K18" s="24">
        <v>0.29280207801191982</v>
      </c>
      <c r="L18" s="28">
        <v>0.44746035445585941</v>
      </c>
      <c r="M18" s="28">
        <v>0.29141877450772896</v>
      </c>
      <c r="N18" s="28">
        <v>0.37490711309165664</v>
      </c>
      <c r="O18" s="28">
        <v>0.41969810956407361</v>
      </c>
      <c r="P18" s="24">
        <v>0.38248395171636224</v>
      </c>
      <c r="Q18" s="28">
        <v>0.54264303599856711</v>
      </c>
      <c r="R18" s="28">
        <v>0.43381190212724746</v>
      </c>
      <c r="S18" s="28">
        <v>0.39888075821332808</v>
      </c>
      <c r="T18" s="28">
        <f>T17/T16</f>
        <v>0.80864505743073101</v>
      </c>
      <c r="U18" s="24">
        <f>U17/U16</f>
        <v>0.56609623513958374</v>
      </c>
      <c r="V18" s="28">
        <f>V17/V16</f>
        <v>0.83570762003285182</v>
      </c>
      <c r="W18" s="28">
        <f>W17/W16</f>
        <v>0.88867908644483229</v>
      </c>
      <c r="X18" s="28">
        <f>X17/X16</f>
        <v>0.86335032775345433</v>
      </c>
      <c r="Y18" s="28"/>
      <c r="Z18" s="17"/>
      <c r="AA18" s="14"/>
      <c r="AB18" s="14"/>
      <c r="AC18" s="14"/>
      <c r="AD18" s="14"/>
      <c r="AE18" s="14"/>
      <c r="AF18" s="14"/>
      <c r="AG18" s="14"/>
      <c r="AH18" s="14"/>
      <c r="AI18" s="14"/>
      <c r="AJ18" s="14"/>
      <c r="AK18" s="14"/>
      <c r="AL18" s="14"/>
      <c r="AM18" s="14"/>
      <c r="AN18" s="14"/>
      <c r="AO18" s="14"/>
      <c r="AP18" s="14"/>
      <c r="AQ18" s="14"/>
      <c r="AR18" s="14"/>
      <c r="AS18" s="14"/>
      <c r="AT18" s="14"/>
    </row>
    <row r="19" spans="1:47" ht="13.35" customHeight="1">
      <c r="A19" s="33" t="s">
        <v>17</v>
      </c>
      <c r="B19" s="13"/>
      <c r="C19" s="13"/>
      <c r="D19" s="13"/>
      <c r="E19" s="13"/>
      <c r="F19" s="13"/>
      <c r="G19" s="13"/>
      <c r="H19" s="13"/>
      <c r="I19" s="13"/>
      <c r="J19" s="13"/>
      <c r="K19" s="13"/>
      <c r="L19" s="13"/>
      <c r="M19" s="13"/>
      <c r="N19" s="13"/>
      <c r="O19" s="13"/>
      <c r="P19" s="13"/>
      <c r="Q19" s="13"/>
      <c r="R19" s="13"/>
      <c r="S19" s="13"/>
      <c r="T19" s="59"/>
      <c r="U19" s="59"/>
      <c r="V19" s="13"/>
      <c r="W19" s="13"/>
      <c r="X19" s="13"/>
      <c r="Y19" s="13"/>
      <c r="Z19" s="13"/>
      <c r="AA19" s="14"/>
      <c r="AB19" s="14"/>
      <c r="AC19" s="14"/>
      <c r="AD19" s="14"/>
      <c r="AE19" s="14"/>
      <c r="AF19" s="14"/>
      <c r="AG19" s="14"/>
      <c r="AH19" s="14"/>
      <c r="AI19" s="14"/>
      <c r="AJ19" s="14"/>
      <c r="AK19" s="14"/>
      <c r="AL19" s="14"/>
      <c r="AM19" s="14"/>
      <c r="AN19" s="14"/>
      <c r="AO19" s="14"/>
      <c r="AP19" s="14"/>
      <c r="AQ19" s="14"/>
      <c r="AR19" s="14"/>
      <c r="AS19" s="14"/>
      <c r="AT19" s="14"/>
      <c r="AU19" s="14"/>
    </row>
    <row r="20" spans="1:47" ht="13.35" customHeight="1">
      <c r="A20" s="19" t="s">
        <v>18</v>
      </c>
      <c r="B20" s="29" t="s">
        <v>88</v>
      </c>
      <c r="C20" s="29" t="s">
        <v>88</v>
      </c>
      <c r="D20" s="29">
        <v>0.14299999999999999</v>
      </c>
      <c r="E20" s="29">
        <v>14.926648</v>
      </c>
      <c r="F20" s="17">
        <v>15.069568</v>
      </c>
      <c r="G20" s="29" t="s">
        <v>88</v>
      </c>
      <c r="H20" s="29" t="s">
        <v>88</v>
      </c>
      <c r="I20" s="29" t="s">
        <v>88</v>
      </c>
      <c r="J20" s="16">
        <v>42.017747999999997</v>
      </c>
      <c r="K20" s="17">
        <v>42.017747999999997</v>
      </c>
      <c r="L20" s="29" t="s">
        <v>88</v>
      </c>
      <c r="M20" s="29" t="s">
        <v>88</v>
      </c>
      <c r="N20" s="29" t="s">
        <v>88</v>
      </c>
      <c r="O20" s="29" t="s">
        <v>88</v>
      </c>
      <c r="P20" s="17">
        <f t="shared" ref="P20:P27" si="2">SUM(L20:O20)</f>
        <v>0</v>
      </c>
      <c r="Q20" s="16">
        <v>1.1E-5</v>
      </c>
      <c r="R20" s="16">
        <v>3.5286770000000001</v>
      </c>
      <c r="S20" s="16">
        <v>61.00461</v>
      </c>
      <c r="T20" s="16">
        <v>-0.2</v>
      </c>
      <c r="U20" s="17">
        <f>SUM(Q20:T20)</f>
        <v>64.333297999999999</v>
      </c>
      <c r="V20" s="16">
        <v>0.1</v>
      </c>
      <c r="W20" s="16">
        <v>8.97718604E-2</v>
      </c>
      <c r="X20" s="16">
        <v>3.4413213499999984E-2</v>
      </c>
      <c r="Y20" s="16"/>
      <c r="Z20" s="17"/>
      <c r="AA20" s="14"/>
      <c r="AB20" s="14"/>
      <c r="AC20" s="14"/>
      <c r="AD20" s="14"/>
      <c r="AE20" s="14"/>
      <c r="AF20" s="14"/>
      <c r="AG20" s="14"/>
      <c r="AH20" s="14"/>
      <c r="AI20" s="14"/>
      <c r="AJ20" s="14"/>
      <c r="AK20" s="14"/>
      <c r="AL20" s="14"/>
      <c r="AM20" s="14"/>
      <c r="AN20" s="14"/>
      <c r="AO20" s="14"/>
      <c r="AP20" s="14"/>
      <c r="AQ20" s="14"/>
      <c r="AR20" s="14"/>
      <c r="AS20" s="14"/>
      <c r="AT20" s="14"/>
      <c r="AU20" s="14"/>
    </row>
    <row r="21" spans="1:47" ht="13.35" customHeight="1">
      <c r="A21" s="19" t="s">
        <v>19</v>
      </c>
      <c r="B21" s="29" t="s">
        <v>88</v>
      </c>
      <c r="C21" s="29">
        <v>-15.094957000000001</v>
      </c>
      <c r="D21" s="29" t="s">
        <v>88</v>
      </c>
      <c r="E21" s="29" t="s">
        <v>88</v>
      </c>
      <c r="F21" s="17">
        <v>-15.048095</v>
      </c>
      <c r="G21" s="29" t="s">
        <v>88</v>
      </c>
      <c r="H21" s="29" t="s">
        <v>88</v>
      </c>
      <c r="I21" s="16">
        <v>8.8697350000000004</v>
      </c>
      <c r="J21" s="16">
        <v>1.4407E-2</v>
      </c>
      <c r="K21" s="17">
        <v>8.8841420000000006</v>
      </c>
      <c r="L21" s="29" t="s">
        <v>88</v>
      </c>
      <c r="M21" s="29" t="s">
        <v>88</v>
      </c>
      <c r="N21" s="16">
        <v>2.2629999999999998E-3</v>
      </c>
      <c r="O21" s="16">
        <v>-2.2629999999999998E-3</v>
      </c>
      <c r="P21" s="17">
        <f t="shared" si="2"/>
        <v>0</v>
      </c>
      <c r="Q21" s="29" t="s">
        <v>88</v>
      </c>
      <c r="R21" s="29" t="s">
        <v>88</v>
      </c>
      <c r="S21" s="29" t="s">
        <v>88</v>
      </c>
      <c r="T21" s="29" t="s">
        <v>88</v>
      </c>
      <c r="U21" s="17">
        <f t="shared" ref="U21:U28" si="3">SUM(Q21:T21)</f>
        <v>0</v>
      </c>
      <c r="V21" s="16">
        <v>0</v>
      </c>
      <c r="W21" s="29" t="s">
        <v>88</v>
      </c>
      <c r="X21" s="29" t="s">
        <v>88</v>
      </c>
      <c r="Y21" s="16"/>
      <c r="Z21" s="17"/>
      <c r="AA21" s="14"/>
      <c r="AB21" s="14"/>
      <c r="AC21" s="14"/>
      <c r="AD21" s="14"/>
      <c r="AE21" s="14"/>
      <c r="AF21" s="14"/>
      <c r="AG21" s="14"/>
      <c r="AH21" s="14"/>
      <c r="AI21" s="14"/>
      <c r="AJ21" s="14"/>
      <c r="AK21" s="14"/>
      <c r="AL21" s="14"/>
      <c r="AM21" s="14"/>
      <c r="AN21" s="14"/>
      <c r="AO21" s="14"/>
      <c r="AP21" s="14"/>
      <c r="AQ21" s="14"/>
      <c r="AR21" s="14"/>
      <c r="AS21" s="14"/>
      <c r="AT21" s="14"/>
      <c r="AU21" s="14"/>
    </row>
    <row r="22" spans="1:47" ht="13.35" customHeight="1">
      <c r="A22" s="19" t="s">
        <v>20</v>
      </c>
      <c r="B22" s="30">
        <v>-7.0090719999999997</v>
      </c>
      <c r="C22" s="30">
        <v>-3.8339439999999998</v>
      </c>
      <c r="D22" s="30">
        <v>-4.468</v>
      </c>
      <c r="E22" s="30">
        <v>-8.9274830000000005</v>
      </c>
      <c r="F22" s="27">
        <v>-24.238707000000002</v>
      </c>
      <c r="G22" s="31">
        <v>-7.2267840000000003</v>
      </c>
      <c r="H22" s="31">
        <v>-12.775376</v>
      </c>
      <c r="I22" s="31">
        <v>-4.5039579999999999</v>
      </c>
      <c r="J22" s="31">
        <v>-2.6680579999999998</v>
      </c>
      <c r="K22" s="27">
        <v>-27.174175999999999</v>
      </c>
      <c r="L22" s="29" t="s">
        <v>88</v>
      </c>
      <c r="M22" s="29" t="s">
        <v>88</v>
      </c>
      <c r="N22" s="29" t="s">
        <v>88</v>
      </c>
      <c r="O22" s="31">
        <v>-2.9568300000000001</v>
      </c>
      <c r="P22" s="17">
        <f t="shared" si="2"/>
        <v>-2.9568300000000001</v>
      </c>
      <c r="Q22" s="31">
        <v>-2.695459</v>
      </c>
      <c r="R22" s="31">
        <v>-8.7825740000000003</v>
      </c>
      <c r="S22" s="31">
        <v>-3.2548900000000001</v>
      </c>
      <c r="T22" s="31">
        <v>-75.400000000000006</v>
      </c>
      <c r="U22" s="17">
        <f>SUM(Q22:T22)</f>
        <v>-90.132923000000005</v>
      </c>
      <c r="V22" s="31">
        <v>-30.6</v>
      </c>
      <c r="W22" s="31">
        <v>-74.505287883799994</v>
      </c>
      <c r="X22" s="31">
        <v>-59.148082003599995</v>
      </c>
      <c r="Y22" s="31"/>
      <c r="Z22" s="17"/>
      <c r="AA22" s="14"/>
      <c r="AB22" s="14"/>
      <c r="AC22" s="14"/>
      <c r="AD22" s="14"/>
      <c r="AE22" s="14"/>
      <c r="AF22" s="14"/>
      <c r="AG22" s="14"/>
      <c r="AH22" s="14"/>
      <c r="AI22" s="14"/>
      <c r="AJ22" s="14"/>
      <c r="AK22" s="14"/>
      <c r="AL22" s="14"/>
      <c r="AM22" s="14"/>
      <c r="AN22" s="14"/>
      <c r="AO22" s="14"/>
      <c r="AP22" s="14"/>
      <c r="AQ22" s="14"/>
      <c r="AR22" s="14"/>
      <c r="AS22" s="14"/>
      <c r="AT22" s="14"/>
      <c r="AU22" s="14"/>
    </row>
    <row r="23" spans="1:47" ht="13.35" customHeight="1">
      <c r="A23" s="15" t="s">
        <v>21</v>
      </c>
      <c r="B23" s="29" t="s">
        <v>88</v>
      </c>
      <c r="C23" s="29" t="s">
        <v>88</v>
      </c>
      <c r="D23" s="29" t="s">
        <v>88</v>
      </c>
      <c r="E23" s="29" t="s">
        <v>88</v>
      </c>
      <c r="F23" s="17">
        <v>0</v>
      </c>
      <c r="G23" s="29" t="s">
        <v>88</v>
      </c>
      <c r="H23" s="29" t="s">
        <v>88</v>
      </c>
      <c r="I23" s="29" t="s">
        <v>88</v>
      </c>
      <c r="J23" s="16">
        <v>-8.1246220000000005</v>
      </c>
      <c r="K23" s="17">
        <v>-8.1246220000000005</v>
      </c>
      <c r="L23" s="29" t="s">
        <v>88</v>
      </c>
      <c r="M23" s="29" t="s">
        <v>88</v>
      </c>
      <c r="N23" s="29" t="s">
        <v>88</v>
      </c>
      <c r="O23" s="29" t="s">
        <v>88</v>
      </c>
      <c r="P23" s="17">
        <f t="shared" si="2"/>
        <v>0</v>
      </c>
      <c r="Q23" s="29" t="s">
        <v>88</v>
      </c>
      <c r="R23" s="29" t="s">
        <v>88</v>
      </c>
      <c r="S23" s="29" t="s">
        <v>88</v>
      </c>
      <c r="T23" s="29" t="s">
        <v>88</v>
      </c>
      <c r="U23" s="17">
        <f>SUM(Q23:T23)</f>
        <v>0</v>
      </c>
      <c r="V23" s="29" t="s">
        <v>88</v>
      </c>
      <c r="W23" s="29" t="s">
        <v>88</v>
      </c>
      <c r="X23" s="29" t="s">
        <v>88</v>
      </c>
      <c r="Y23" s="16"/>
      <c r="Z23" s="17"/>
      <c r="AA23" s="14"/>
      <c r="AB23" s="14"/>
      <c r="AC23" s="14"/>
      <c r="AD23" s="14"/>
      <c r="AE23" s="14"/>
      <c r="AF23" s="14"/>
      <c r="AG23" s="14"/>
      <c r="AH23" s="14"/>
      <c r="AI23" s="14"/>
      <c r="AJ23" s="14"/>
      <c r="AK23" s="14"/>
      <c r="AL23" s="14"/>
      <c r="AM23" s="14"/>
      <c r="AN23" s="14"/>
      <c r="AO23" s="14"/>
      <c r="AP23" s="14"/>
      <c r="AQ23" s="14"/>
      <c r="AR23" s="14"/>
      <c r="AS23" s="14"/>
      <c r="AT23" s="14"/>
      <c r="AU23" s="14"/>
    </row>
    <row r="24" spans="1:47" ht="13.35" customHeight="1">
      <c r="A24" s="15" t="s">
        <v>101</v>
      </c>
      <c r="B24" s="29" t="s">
        <v>88</v>
      </c>
      <c r="C24" s="29" t="s">
        <v>88</v>
      </c>
      <c r="D24" s="29" t="s">
        <v>88</v>
      </c>
      <c r="E24" s="29" t="s">
        <v>88</v>
      </c>
      <c r="F24" s="17"/>
      <c r="G24" s="29" t="s">
        <v>88</v>
      </c>
      <c r="H24" s="29" t="s">
        <v>88</v>
      </c>
      <c r="I24" s="29" t="s">
        <v>88</v>
      </c>
      <c r="J24" s="29" t="s">
        <v>88</v>
      </c>
      <c r="K24" s="17"/>
      <c r="L24" s="29" t="s">
        <v>88</v>
      </c>
      <c r="M24" s="29" t="s">
        <v>88</v>
      </c>
      <c r="N24" s="29" t="s">
        <v>88</v>
      </c>
      <c r="O24" s="29" t="s">
        <v>88</v>
      </c>
      <c r="P24" s="17">
        <f t="shared" si="2"/>
        <v>0</v>
      </c>
      <c r="Q24" s="29" t="s">
        <v>88</v>
      </c>
      <c r="R24" s="29" t="s">
        <v>88</v>
      </c>
      <c r="S24" s="29" t="s">
        <v>88</v>
      </c>
      <c r="T24" s="16">
        <v>-11</v>
      </c>
      <c r="U24" s="17">
        <f t="shared" si="3"/>
        <v>-11</v>
      </c>
      <c r="V24" s="16">
        <v>0.1</v>
      </c>
      <c r="W24" s="29">
        <v>-1.6992556499999992E-2</v>
      </c>
      <c r="X24" s="29">
        <v>-0.1005721343</v>
      </c>
      <c r="Y24" s="16"/>
      <c r="Z24" s="17"/>
      <c r="AA24" s="14"/>
      <c r="AB24" s="14"/>
      <c r="AC24" s="14"/>
      <c r="AD24" s="14"/>
      <c r="AE24" s="14"/>
      <c r="AF24" s="14"/>
      <c r="AG24" s="14"/>
      <c r="AH24" s="14"/>
      <c r="AI24" s="14"/>
      <c r="AJ24" s="14"/>
      <c r="AK24" s="14"/>
      <c r="AL24" s="14"/>
      <c r="AM24" s="14"/>
      <c r="AN24" s="14"/>
      <c r="AO24" s="14"/>
      <c r="AP24" s="14"/>
      <c r="AQ24" s="14"/>
      <c r="AR24" s="14"/>
      <c r="AS24" s="14"/>
      <c r="AT24" s="14"/>
      <c r="AU24" s="14"/>
    </row>
    <row r="25" spans="1:47" ht="13.35" customHeight="1">
      <c r="A25" s="15" t="s">
        <v>100</v>
      </c>
      <c r="B25" s="29" t="s">
        <v>88</v>
      </c>
      <c r="C25" s="29" t="s">
        <v>88</v>
      </c>
      <c r="D25" s="29" t="s">
        <v>88</v>
      </c>
      <c r="E25" s="29" t="s">
        <v>88</v>
      </c>
      <c r="F25" s="17"/>
      <c r="G25" s="29" t="s">
        <v>88</v>
      </c>
      <c r="H25" s="29" t="s">
        <v>88</v>
      </c>
      <c r="I25" s="29" t="s">
        <v>88</v>
      </c>
      <c r="J25" s="29" t="s">
        <v>88</v>
      </c>
      <c r="K25" s="17"/>
      <c r="L25" s="29" t="s">
        <v>88</v>
      </c>
      <c r="M25" s="29" t="s">
        <v>88</v>
      </c>
      <c r="N25" s="29" t="s">
        <v>88</v>
      </c>
      <c r="O25" s="29" t="s">
        <v>88</v>
      </c>
      <c r="P25" s="17">
        <f t="shared" si="2"/>
        <v>0</v>
      </c>
      <c r="Q25" s="29" t="s">
        <v>88</v>
      </c>
      <c r="R25" s="29" t="s">
        <v>88</v>
      </c>
      <c r="S25" s="29" t="s">
        <v>88</v>
      </c>
      <c r="T25" s="29" t="s">
        <v>88</v>
      </c>
      <c r="U25" s="17">
        <f t="shared" si="3"/>
        <v>0</v>
      </c>
      <c r="V25" s="16">
        <v>-0.65</v>
      </c>
      <c r="W25" s="29">
        <v>3.3020595100000001E-2</v>
      </c>
      <c r="X25" s="29">
        <v>2.8826148999999968E-3</v>
      </c>
      <c r="Y25" s="16"/>
      <c r="Z25" s="17"/>
      <c r="AA25" s="14"/>
      <c r="AB25" s="14"/>
      <c r="AC25" s="14"/>
      <c r="AD25" s="14"/>
      <c r="AE25" s="14"/>
      <c r="AF25" s="14"/>
      <c r="AG25" s="14"/>
      <c r="AH25" s="14"/>
      <c r="AI25" s="14"/>
      <c r="AJ25" s="14"/>
      <c r="AK25" s="14"/>
      <c r="AL25" s="14"/>
      <c r="AM25" s="14"/>
      <c r="AN25" s="14"/>
      <c r="AO25" s="14"/>
      <c r="AP25" s="14"/>
      <c r="AQ25" s="14"/>
      <c r="AR25" s="14"/>
      <c r="AS25" s="14"/>
      <c r="AT25" s="14"/>
      <c r="AU25" s="14"/>
    </row>
    <row r="26" spans="1:47" ht="13.35" customHeight="1">
      <c r="A26" s="63" t="s">
        <v>102</v>
      </c>
      <c r="B26" s="29"/>
      <c r="C26" s="29"/>
      <c r="D26" s="29"/>
      <c r="E26" s="29"/>
      <c r="F26" s="17"/>
      <c r="G26" s="29"/>
      <c r="H26" s="29"/>
      <c r="I26" s="29"/>
      <c r="J26" s="29"/>
      <c r="K26" s="17"/>
      <c r="L26" s="29">
        <v>-0.67483099999999996</v>
      </c>
      <c r="M26" s="29">
        <v>-0.39527899999999999</v>
      </c>
      <c r="N26" s="29">
        <f>-51559/1000000</f>
        <v>-5.1559000000000001E-2</v>
      </c>
      <c r="O26" s="29">
        <v>-4.4378510000000002</v>
      </c>
      <c r="P26" s="17">
        <f t="shared" si="2"/>
        <v>-5.55952</v>
      </c>
      <c r="Q26" s="29">
        <v>-2.4468030000000001</v>
      </c>
      <c r="R26" s="29">
        <v>-11.831906999999999</v>
      </c>
      <c r="S26" s="29">
        <v>-3.5914480000000002</v>
      </c>
      <c r="T26" s="29">
        <v>-33.281847999999997</v>
      </c>
      <c r="U26" s="17">
        <f t="shared" si="3"/>
        <v>-51.152006</v>
      </c>
      <c r="V26" s="16">
        <v>-28.564789999999999</v>
      </c>
      <c r="W26" s="29">
        <v>-18.116884000000002</v>
      </c>
      <c r="X26" s="29">
        <v>-44.516413999999997</v>
      </c>
      <c r="Y26" s="16"/>
      <c r="Z26" s="17"/>
      <c r="AA26" s="14"/>
      <c r="AB26" s="14"/>
      <c r="AC26" s="14"/>
      <c r="AD26" s="14"/>
      <c r="AE26" s="14"/>
      <c r="AF26" s="14"/>
      <c r="AG26" s="14"/>
      <c r="AH26" s="14"/>
      <c r="AI26" s="14"/>
      <c r="AJ26" s="14"/>
      <c r="AK26" s="14"/>
      <c r="AL26" s="14"/>
      <c r="AM26" s="14"/>
      <c r="AN26" s="14"/>
      <c r="AO26" s="14"/>
      <c r="AP26" s="14"/>
      <c r="AQ26" s="14"/>
      <c r="AR26" s="14"/>
      <c r="AS26" s="14"/>
      <c r="AT26" s="14"/>
      <c r="AU26" s="14"/>
    </row>
    <row r="27" spans="1:47" ht="13.35" customHeight="1">
      <c r="A27" s="63" t="s">
        <v>103</v>
      </c>
      <c r="B27" s="29"/>
      <c r="C27" s="29"/>
      <c r="D27" s="29"/>
      <c r="E27" s="29"/>
      <c r="F27" s="17"/>
      <c r="G27" s="29"/>
      <c r="H27" s="29"/>
      <c r="I27" s="29"/>
      <c r="J27" s="29"/>
      <c r="K27" s="17"/>
      <c r="L27" s="29">
        <v>4.8</v>
      </c>
      <c r="M27" s="29">
        <v>-2.5</v>
      </c>
      <c r="N27" s="29">
        <v>3.6</v>
      </c>
      <c r="O27" s="29">
        <v>-9</v>
      </c>
      <c r="P27" s="17">
        <f t="shared" si="2"/>
        <v>-3.0999999999999996</v>
      </c>
      <c r="Q27" s="29">
        <v>9.6999999999999993</v>
      </c>
      <c r="R27" s="29">
        <v>-11.4</v>
      </c>
      <c r="S27" s="29">
        <v>-4.7</v>
      </c>
      <c r="T27" s="29">
        <v>-19.100000000000001</v>
      </c>
      <c r="U27" s="17">
        <f>SUM(Q27:T27)</f>
        <v>-25.500000000000004</v>
      </c>
      <c r="V27" s="16">
        <v>0.1</v>
      </c>
      <c r="W27" s="29">
        <v>-15.264812152000005</v>
      </c>
      <c r="X27" s="29">
        <v>-14.154186315600001</v>
      </c>
      <c r="Y27" s="16"/>
      <c r="Z27" s="17"/>
      <c r="AA27" s="14"/>
      <c r="AB27" s="14"/>
      <c r="AC27" s="14"/>
      <c r="AD27" s="14"/>
      <c r="AE27" s="14"/>
      <c r="AF27" s="14"/>
      <c r="AG27" s="14"/>
      <c r="AH27" s="14"/>
      <c r="AI27" s="14"/>
      <c r="AJ27" s="14"/>
      <c r="AK27" s="14"/>
      <c r="AL27" s="14"/>
      <c r="AM27" s="14"/>
      <c r="AN27" s="14"/>
      <c r="AO27" s="14"/>
      <c r="AP27" s="14"/>
      <c r="AQ27" s="14"/>
      <c r="AR27" s="14"/>
      <c r="AS27" s="14"/>
      <c r="AT27" s="14"/>
      <c r="AU27" s="14"/>
    </row>
    <row r="28" spans="1:47" ht="13.35" customHeight="1">
      <c r="A28" s="19" t="s">
        <v>22</v>
      </c>
      <c r="B28" s="29">
        <v>-3.1004309999999999</v>
      </c>
      <c r="C28" s="29">
        <v>-5.7169270000000001</v>
      </c>
      <c r="D28" s="29">
        <v>-0.34200000000000003</v>
      </c>
      <c r="E28" s="29">
        <v>-0.110661</v>
      </c>
      <c r="F28" s="17">
        <v>-9.2701250000000002</v>
      </c>
      <c r="G28" s="16">
        <v>-4.5825649999999998</v>
      </c>
      <c r="H28" s="16">
        <v>-4.2692240000000004</v>
      </c>
      <c r="I28" s="16">
        <v>-0.36406500000000003</v>
      </c>
      <c r="J28" s="16">
        <v>-0.216922</v>
      </c>
      <c r="K28" s="17">
        <v>-9.4327749999999995</v>
      </c>
      <c r="L28" s="29" t="s">
        <v>88</v>
      </c>
      <c r="M28" s="29" t="s">
        <v>88</v>
      </c>
      <c r="N28" s="16">
        <v>-12.859537</v>
      </c>
      <c r="O28" s="16">
        <v>-2.219125</v>
      </c>
      <c r="P28" s="17">
        <f>SUM(L28:O28)</f>
        <v>-15.078662</v>
      </c>
      <c r="Q28" s="16">
        <v>-6.3991490000000004</v>
      </c>
      <c r="R28" s="16">
        <v>-25.538336000000001</v>
      </c>
      <c r="S28" s="16">
        <v>-68.824931000000007</v>
      </c>
      <c r="T28" s="16">
        <f>-33.5-26.6</f>
        <v>-60.1</v>
      </c>
      <c r="U28" s="17">
        <f t="shared" si="3"/>
        <v>-160.862416</v>
      </c>
      <c r="V28" s="16">
        <v>-16.649999999999999</v>
      </c>
      <c r="W28" s="16">
        <v>-24.181038008399995</v>
      </c>
      <c r="X28" s="16">
        <v>-23.902953235900014</v>
      </c>
      <c r="Y28" s="16"/>
      <c r="Z28" s="17"/>
      <c r="AA28" s="14"/>
      <c r="AB28" s="14"/>
      <c r="AC28" s="14"/>
      <c r="AD28" s="14"/>
      <c r="AE28" s="14"/>
      <c r="AF28" s="14"/>
      <c r="AG28" s="14"/>
      <c r="AH28" s="14"/>
      <c r="AI28" s="14"/>
      <c r="AJ28" s="14"/>
      <c r="AK28" s="14"/>
      <c r="AL28" s="14"/>
      <c r="AM28" s="14"/>
      <c r="AN28" s="14"/>
      <c r="AO28" s="14"/>
      <c r="AP28" s="14"/>
      <c r="AQ28" s="14"/>
      <c r="AR28" s="14"/>
      <c r="AS28" s="14"/>
      <c r="AT28" s="14"/>
      <c r="AU28" s="14"/>
    </row>
    <row r="29" spans="1:47" ht="13.35" customHeight="1">
      <c r="A29" s="20" t="s">
        <v>23</v>
      </c>
      <c r="B29" s="32">
        <v>-10.109503</v>
      </c>
      <c r="C29" s="32">
        <v>-24.645828000000002</v>
      </c>
      <c r="D29" s="32">
        <v>-4.6669999999999998</v>
      </c>
      <c r="E29" s="32">
        <v>5.8885039999999993</v>
      </c>
      <c r="F29" s="22">
        <v>-33.487358999999998</v>
      </c>
      <c r="G29" s="32">
        <v>-11.809349000000001</v>
      </c>
      <c r="H29" s="32">
        <v>-17.044599999999999</v>
      </c>
      <c r="I29" s="32">
        <v>4.0017120000000004</v>
      </c>
      <c r="J29" s="32">
        <v>31.022552999999991</v>
      </c>
      <c r="K29" s="22">
        <v>6.1703169999999954</v>
      </c>
      <c r="L29" s="32">
        <f t="shared" ref="L29:S29" si="4">SUM(L20:L28)</f>
        <v>4.1251689999999996</v>
      </c>
      <c r="M29" s="32">
        <f t="shared" si="4"/>
        <v>-2.8952789999999999</v>
      </c>
      <c r="N29" s="32">
        <f t="shared" si="4"/>
        <v>-9.3088329999999999</v>
      </c>
      <c r="O29" s="32">
        <f t="shared" si="4"/>
        <v>-18.616069000000003</v>
      </c>
      <c r="P29" s="22">
        <f t="shared" si="4"/>
        <v>-26.695011999999998</v>
      </c>
      <c r="Q29" s="32">
        <f t="shared" si="4"/>
        <v>-1.841400000000001</v>
      </c>
      <c r="R29" s="32">
        <f t="shared" si="4"/>
        <v>-54.024140000000003</v>
      </c>
      <c r="S29" s="32">
        <f t="shared" si="4"/>
        <v>-19.366659000000013</v>
      </c>
      <c r="T29" s="32">
        <f>SUM(T20:T28)+0.1</f>
        <v>-198.98184800000001</v>
      </c>
      <c r="U29" s="22">
        <f>SUM(U20:U28)+0.1</f>
        <v>-274.21404699999999</v>
      </c>
      <c r="V29" s="32">
        <f>SUM(V20:V28)</f>
        <v>-76.164789999999996</v>
      </c>
      <c r="W29" s="32">
        <f>SUM(W20:W28)</f>
        <v>-131.96222214519997</v>
      </c>
      <c r="X29" s="32">
        <f>SUM(X20:X28)</f>
        <v>-141.78491186100001</v>
      </c>
      <c r="Y29" s="32"/>
      <c r="Z29" s="17"/>
      <c r="AA29" s="14"/>
      <c r="AB29" s="14"/>
      <c r="AC29" s="14"/>
      <c r="AD29" s="14"/>
      <c r="AE29" s="14"/>
      <c r="AF29" s="14"/>
      <c r="AG29" s="14"/>
      <c r="AH29" s="14"/>
      <c r="AI29" s="14"/>
      <c r="AJ29" s="14"/>
      <c r="AK29" s="14"/>
      <c r="AL29" s="14"/>
      <c r="AM29" s="14"/>
      <c r="AN29" s="14"/>
      <c r="AO29" s="14"/>
      <c r="AP29" s="14"/>
      <c r="AQ29" s="14"/>
      <c r="AR29" s="14"/>
      <c r="AS29" s="14"/>
      <c r="AT29" s="14"/>
      <c r="AU29" s="14"/>
    </row>
    <row r="30" spans="1:47" ht="13.35" customHeight="1">
      <c r="A30" s="33" t="s">
        <v>24</v>
      </c>
      <c r="B30" s="13"/>
      <c r="C30" s="13"/>
      <c r="D30" s="13"/>
      <c r="E30" s="13"/>
      <c r="F30" s="13"/>
      <c r="G30" s="13"/>
      <c r="H30" s="13"/>
      <c r="I30" s="13"/>
      <c r="J30" s="13"/>
      <c r="K30" s="13"/>
      <c r="L30" s="13"/>
      <c r="M30" s="13"/>
      <c r="N30" s="13"/>
      <c r="O30" s="13"/>
      <c r="P30" s="13"/>
      <c r="Q30" s="13"/>
      <c r="R30" s="13"/>
      <c r="S30" s="13"/>
      <c r="T30" s="59"/>
      <c r="U30" s="59"/>
      <c r="V30" s="13"/>
      <c r="W30" s="13"/>
      <c r="X30" s="13"/>
      <c r="Y30" s="13"/>
      <c r="Z30" s="13"/>
      <c r="AA30" s="14"/>
      <c r="AB30" s="14"/>
      <c r="AC30" s="14"/>
      <c r="AD30" s="14"/>
      <c r="AE30" s="14"/>
      <c r="AF30" s="14"/>
      <c r="AG30" s="14"/>
      <c r="AH30" s="14"/>
      <c r="AI30" s="14"/>
      <c r="AJ30" s="14"/>
      <c r="AK30" s="14"/>
      <c r="AL30" s="14"/>
      <c r="AM30" s="14"/>
      <c r="AN30" s="14"/>
      <c r="AO30" s="14"/>
      <c r="AP30" s="14"/>
      <c r="AQ30" s="14"/>
      <c r="AR30" s="14"/>
      <c r="AS30" s="14"/>
      <c r="AT30" s="14"/>
    </row>
    <row r="31" spans="1:47" ht="13.35" customHeight="1">
      <c r="A31" s="15" t="s">
        <v>25</v>
      </c>
      <c r="B31" s="26">
        <v>70.844225999999992</v>
      </c>
      <c r="C31" s="18">
        <v>49.276420999999992</v>
      </c>
      <c r="D31" s="18">
        <v>67.02685900000003</v>
      </c>
      <c r="E31" s="18">
        <v>75.960118000000008</v>
      </c>
      <c r="F31" s="27">
        <v>263.20762400000007</v>
      </c>
      <c r="G31" s="26">
        <v>53.194536000000014</v>
      </c>
      <c r="H31" s="18">
        <v>80.325124999999957</v>
      </c>
      <c r="I31" s="18">
        <v>99.362510999999998</v>
      </c>
      <c r="J31" s="18">
        <v>140.41227199999997</v>
      </c>
      <c r="K31" s="27">
        <v>373.29444299999983</v>
      </c>
      <c r="L31" s="26">
        <v>112.24113200000006</v>
      </c>
      <c r="M31" s="18">
        <v>114.2</v>
      </c>
      <c r="N31" s="18">
        <v>134.786148</v>
      </c>
      <c r="O31" s="18">
        <v>194.34267199999999</v>
      </c>
      <c r="P31" s="17">
        <f>SUM(L31:O31)</f>
        <v>555.56995200000006</v>
      </c>
      <c r="Q31" s="18">
        <v>175.20965000000007</v>
      </c>
      <c r="R31" s="18">
        <v>145.70858800000005</v>
      </c>
      <c r="S31" s="18">
        <v>214.90208620980093</v>
      </c>
      <c r="T31" s="18">
        <v>179.1</v>
      </c>
      <c r="U31" s="17">
        <f t="shared" ref="U31:U32" si="5">SUM(Q31:T31)</f>
        <v>714.92032420980104</v>
      </c>
      <c r="V31" s="18">
        <v>192.5</v>
      </c>
      <c r="W31" s="18">
        <v>151.80000000000001</v>
      </c>
      <c r="X31" s="18">
        <v>156.6408437300004</v>
      </c>
      <c r="Y31" s="18"/>
      <c r="Z31" s="17"/>
      <c r="AA31" s="14"/>
      <c r="AB31" s="14"/>
      <c r="AC31" s="14"/>
      <c r="AD31" s="14"/>
      <c r="AE31" s="14"/>
      <c r="AF31" s="14"/>
      <c r="AG31" s="14"/>
      <c r="AH31" s="14"/>
      <c r="AI31" s="14"/>
      <c r="AJ31" s="14"/>
      <c r="AK31" s="14"/>
      <c r="AL31" s="14"/>
      <c r="AM31" s="14"/>
      <c r="AN31" s="14"/>
      <c r="AO31" s="14"/>
      <c r="AP31" s="14"/>
      <c r="AQ31" s="14"/>
      <c r="AR31" s="14"/>
      <c r="AS31" s="14"/>
      <c r="AT31" s="14"/>
    </row>
    <row r="32" spans="1:47" ht="13.35" customHeight="1">
      <c r="A32" s="19" t="s">
        <v>26</v>
      </c>
      <c r="B32" s="26">
        <v>10.109503</v>
      </c>
      <c r="C32" s="18">
        <v>24.645828000000002</v>
      </c>
      <c r="D32" s="18">
        <v>4.6669999999999998</v>
      </c>
      <c r="E32" s="18">
        <v>-5.8885039999999993</v>
      </c>
      <c r="F32" s="27">
        <v>33.487358999999998</v>
      </c>
      <c r="G32" s="26">
        <v>11.809349000000001</v>
      </c>
      <c r="H32" s="18">
        <v>17.044599999999999</v>
      </c>
      <c r="I32" s="18">
        <v>-4.0017120000000004</v>
      </c>
      <c r="J32" s="18">
        <v>-31.022552999999991</v>
      </c>
      <c r="K32" s="27">
        <v>-6.1703169999999954</v>
      </c>
      <c r="L32" s="18">
        <f>-L29</f>
        <v>-4.1251689999999996</v>
      </c>
      <c r="M32" s="18">
        <f>-M29</f>
        <v>2.8952789999999999</v>
      </c>
      <c r="N32" s="18">
        <f>-N29</f>
        <v>9.3088329999999999</v>
      </c>
      <c r="O32" s="18">
        <f>-O29</f>
        <v>18.616069000000003</v>
      </c>
      <c r="P32" s="17">
        <f t="shared" ref="P32" si="6">SUM(L32:O32)</f>
        <v>26.695012000000006</v>
      </c>
      <c r="Q32" s="18">
        <f>-Q29</f>
        <v>1.841400000000001</v>
      </c>
      <c r="R32" s="18">
        <f>-R29</f>
        <v>54.024140000000003</v>
      </c>
      <c r="S32" s="18">
        <f>-S29</f>
        <v>19.366659000000013</v>
      </c>
      <c r="T32" s="18">
        <f>-T29</f>
        <v>198.98184800000001</v>
      </c>
      <c r="U32" s="17">
        <f t="shared" si="5"/>
        <v>274.21404700000005</v>
      </c>
      <c r="V32" s="18">
        <f>-V29</f>
        <v>76.164789999999996</v>
      </c>
      <c r="W32" s="18">
        <f>-W29</f>
        <v>131.96222214519997</v>
      </c>
      <c r="X32" s="18">
        <f>-X29</f>
        <v>141.78491186100001</v>
      </c>
      <c r="Y32" s="18"/>
      <c r="Z32" s="17"/>
      <c r="AA32" s="14"/>
      <c r="AB32" s="14"/>
      <c r="AC32" s="14"/>
      <c r="AD32" s="14"/>
      <c r="AE32" s="14"/>
      <c r="AF32" s="14"/>
      <c r="AG32" s="14"/>
      <c r="AH32" s="14"/>
      <c r="AI32" s="14"/>
      <c r="AJ32" s="14"/>
      <c r="AK32" s="14"/>
      <c r="AL32" s="14"/>
      <c r="AM32" s="14"/>
      <c r="AN32" s="14"/>
      <c r="AO32" s="14"/>
      <c r="AP32" s="14"/>
      <c r="AQ32" s="14"/>
      <c r="AR32" s="14"/>
      <c r="AS32" s="14"/>
      <c r="AT32" s="14"/>
    </row>
    <row r="33" spans="1:47" ht="13.35" customHeight="1">
      <c r="A33" s="20" t="s">
        <v>24</v>
      </c>
      <c r="B33" s="32">
        <v>80.853729000000001</v>
      </c>
      <c r="C33" s="32">
        <v>74.022248999999988</v>
      </c>
      <c r="D33" s="32">
        <v>71.693859000000032</v>
      </c>
      <c r="E33" s="32">
        <v>70.071614000000011</v>
      </c>
      <c r="F33" s="22">
        <v>296.69498300000009</v>
      </c>
      <c r="G33" s="32">
        <v>64.903885000000017</v>
      </c>
      <c r="H33" s="32">
        <v>97.469724999999954</v>
      </c>
      <c r="I33" s="32">
        <v>95.360799</v>
      </c>
      <c r="J33" s="32">
        <v>109.38971899999999</v>
      </c>
      <c r="K33" s="22">
        <v>367.12412599999982</v>
      </c>
      <c r="L33" s="32">
        <f t="shared" ref="L33:X33" si="7">SUM(L31:L32)</f>
        <v>108.11596300000006</v>
      </c>
      <c r="M33" s="32">
        <f t="shared" si="7"/>
        <v>117.095279</v>
      </c>
      <c r="N33" s="32">
        <f t="shared" si="7"/>
        <v>144.09498099999999</v>
      </c>
      <c r="O33" s="32">
        <f t="shared" si="7"/>
        <v>212.958741</v>
      </c>
      <c r="P33" s="22">
        <f t="shared" si="7"/>
        <v>582.26496400000008</v>
      </c>
      <c r="Q33" s="32">
        <f t="shared" si="7"/>
        <v>177.05105000000006</v>
      </c>
      <c r="R33" s="32">
        <f t="shared" si="7"/>
        <v>199.73272800000007</v>
      </c>
      <c r="S33" s="32">
        <f t="shared" si="7"/>
        <v>234.26874520980095</v>
      </c>
      <c r="T33" s="32">
        <f t="shared" si="7"/>
        <v>378.08184800000004</v>
      </c>
      <c r="U33" s="22">
        <f t="shared" si="7"/>
        <v>989.13437120980109</v>
      </c>
      <c r="V33" s="32">
        <f>SUM(V31:V32)</f>
        <v>268.66478999999998</v>
      </c>
      <c r="W33" s="32">
        <f t="shared" si="7"/>
        <v>283.76222214519998</v>
      </c>
      <c r="X33" s="32">
        <f t="shared" si="7"/>
        <v>298.42575559100044</v>
      </c>
      <c r="Y33" s="32"/>
      <c r="Z33" s="17"/>
      <c r="AA33" s="14"/>
      <c r="AB33" s="14"/>
      <c r="AC33" s="14"/>
      <c r="AD33" s="14"/>
      <c r="AE33" s="14"/>
      <c r="AF33" s="14"/>
      <c r="AG33" s="14"/>
      <c r="AH33" s="14"/>
      <c r="AI33" s="14"/>
      <c r="AJ33" s="14"/>
      <c r="AK33" s="14"/>
      <c r="AL33" s="14"/>
      <c r="AM33" s="14"/>
      <c r="AN33" s="14"/>
      <c r="AO33" s="14"/>
      <c r="AP33" s="14"/>
      <c r="AQ33" s="14"/>
      <c r="AR33" s="14"/>
      <c r="AS33" s="14"/>
      <c r="AT33" s="14"/>
    </row>
    <row r="34" spans="1:47" ht="13.35" customHeight="1">
      <c r="A34" s="9" t="s">
        <v>27</v>
      </c>
      <c r="B34" s="13"/>
      <c r="C34" s="13"/>
      <c r="D34" s="13"/>
      <c r="E34" s="13"/>
      <c r="F34" s="13"/>
      <c r="G34" s="13"/>
      <c r="H34" s="13"/>
      <c r="I34" s="13"/>
      <c r="J34" s="13"/>
      <c r="K34" s="13"/>
      <c r="L34" s="13"/>
      <c r="M34" s="13"/>
      <c r="N34" s="13"/>
      <c r="O34" s="13"/>
      <c r="P34" s="13"/>
      <c r="Q34" s="13"/>
      <c r="R34" s="13"/>
      <c r="S34" s="13"/>
      <c r="T34" s="59"/>
      <c r="U34" s="59"/>
      <c r="V34" s="13"/>
      <c r="W34" s="13"/>
      <c r="X34" s="13"/>
      <c r="Y34" s="13"/>
      <c r="Z34" s="13"/>
      <c r="AA34" s="14"/>
      <c r="AB34" s="14"/>
      <c r="AC34" s="14"/>
      <c r="AD34" s="14"/>
      <c r="AE34" s="14"/>
      <c r="AF34" s="14"/>
      <c r="AG34" s="14"/>
      <c r="AH34" s="14"/>
      <c r="AI34" s="14"/>
      <c r="AJ34" s="14"/>
      <c r="AK34" s="14"/>
      <c r="AL34" s="14"/>
      <c r="AM34" s="14"/>
      <c r="AN34" s="14"/>
      <c r="AO34" s="14"/>
      <c r="AP34" s="14"/>
      <c r="AQ34" s="14"/>
      <c r="AR34" s="14"/>
      <c r="AS34" s="14"/>
      <c r="AT34" s="14"/>
      <c r="AU34" s="14"/>
    </row>
    <row r="35" spans="1:47" ht="13.35" customHeight="1">
      <c r="A35" s="15" t="s">
        <v>24</v>
      </c>
      <c r="B35" s="16">
        <v>80.853729000000001</v>
      </c>
      <c r="C35" s="16">
        <v>74.022248999999988</v>
      </c>
      <c r="D35" s="16">
        <v>71.693859000000032</v>
      </c>
      <c r="E35" s="16">
        <v>70.071614000000011</v>
      </c>
      <c r="F35" s="34">
        <v>296.69498300000009</v>
      </c>
      <c r="G35" s="16">
        <v>64.903885000000017</v>
      </c>
      <c r="H35" s="16">
        <v>97.469724999999954</v>
      </c>
      <c r="I35" s="16">
        <v>95.360799</v>
      </c>
      <c r="J35" s="16">
        <v>109.38971899999999</v>
      </c>
      <c r="K35" s="34">
        <v>367.12412599999982</v>
      </c>
      <c r="L35" s="18">
        <f t="shared" ref="L35:X35" si="8">L33</f>
        <v>108.11596300000006</v>
      </c>
      <c r="M35" s="18">
        <f t="shared" si="8"/>
        <v>117.095279</v>
      </c>
      <c r="N35" s="18">
        <f t="shared" si="8"/>
        <v>144.09498099999999</v>
      </c>
      <c r="O35" s="18">
        <f t="shared" si="8"/>
        <v>212.958741</v>
      </c>
      <c r="P35" s="34">
        <f t="shared" si="8"/>
        <v>582.26496400000008</v>
      </c>
      <c r="Q35" s="18">
        <f t="shared" si="8"/>
        <v>177.05105000000006</v>
      </c>
      <c r="R35" s="18">
        <f t="shared" si="8"/>
        <v>199.73272800000007</v>
      </c>
      <c r="S35" s="18">
        <f t="shared" si="8"/>
        <v>234.26874520980095</v>
      </c>
      <c r="T35" s="18">
        <f t="shared" si="8"/>
        <v>378.08184800000004</v>
      </c>
      <c r="U35" s="34">
        <f>U33</f>
        <v>989.13437120980109</v>
      </c>
      <c r="V35" s="18">
        <f t="shared" si="8"/>
        <v>268.66478999999998</v>
      </c>
      <c r="W35" s="18">
        <f t="shared" si="8"/>
        <v>283.76222214519998</v>
      </c>
      <c r="X35" s="18">
        <f t="shared" si="8"/>
        <v>298.42575559100044</v>
      </c>
      <c r="Y35" s="18"/>
      <c r="Z35" s="17"/>
      <c r="AA35" s="14"/>
      <c r="AB35" s="14"/>
      <c r="AC35" s="14"/>
      <c r="AD35" s="14"/>
      <c r="AE35" s="14"/>
      <c r="AF35" s="14"/>
      <c r="AG35" s="14"/>
      <c r="AH35" s="14"/>
      <c r="AI35" s="14"/>
      <c r="AJ35" s="14"/>
      <c r="AK35" s="14"/>
      <c r="AL35" s="14"/>
      <c r="AM35" s="14"/>
      <c r="AN35" s="14"/>
      <c r="AO35" s="14"/>
      <c r="AP35" s="14"/>
      <c r="AQ35" s="14"/>
      <c r="AR35" s="14"/>
      <c r="AS35" s="14"/>
      <c r="AT35" s="14"/>
      <c r="AU35" s="14"/>
    </row>
    <row r="36" spans="1:47" ht="13.35" customHeight="1">
      <c r="A36" s="35" t="s">
        <v>28</v>
      </c>
      <c r="B36" s="36">
        <v>49611275</v>
      </c>
      <c r="C36" s="36">
        <v>50967156.989384726</v>
      </c>
      <c r="D36" s="36">
        <v>53602089</v>
      </c>
      <c r="E36" s="36">
        <v>53602089</v>
      </c>
      <c r="F36" s="37">
        <v>52002693</v>
      </c>
      <c r="G36" s="36">
        <v>53602089</v>
      </c>
      <c r="H36" s="36">
        <v>53602089</v>
      </c>
      <c r="I36" s="36">
        <v>53602089</v>
      </c>
      <c r="J36" s="36">
        <v>53695510.953579925</v>
      </c>
      <c r="K36" s="37">
        <v>53602089</v>
      </c>
      <c r="L36" s="36">
        <v>538210720</v>
      </c>
      <c r="M36" s="36">
        <v>540985310</v>
      </c>
      <c r="N36" s="36">
        <v>540507500</v>
      </c>
      <c r="O36" s="36">
        <v>547539310</v>
      </c>
      <c r="P36" s="37">
        <v>542342750</v>
      </c>
      <c r="Q36" s="60">
        <v>553498050</v>
      </c>
      <c r="R36" s="36">
        <f>609045560</f>
        <v>609045560</v>
      </c>
      <c r="S36" s="36">
        <v>619579870</v>
      </c>
      <c r="T36" s="50">
        <v>631632460</v>
      </c>
      <c r="U36" s="37">
        <v>604135000</v>
      </c>
      <c r="V36" s="50">
        <v>663275270</v>
      </c>
      <c r="W36" s="36">
        <v>697446730</v>
      </c>
      <c r="X36" s="36">
        <v>741585428.64177108</v>
      </c>
      <c r="Y36" s="50"/>
      <c r="Z36" s="17"/>
      <c r="AA36" s="14"/>
      <c r="AB36" s="14"/>
      <c r="AC36" s="14"/>
      <c r="AD36" s="14"/>
      <c r="AE36" s="14"/>
      <c r="AF36" s="14"/>
      <c r="AG36" s="14"/>
      <c r="AH36" s="14"/>
      <c r="AI36" s="14"/>
      <c r="AJ36" s="14"/>
      <c r="AK36" s="14"/>
      <c r="AL36" s="14"/>
      <c r="AM36" s="14"/>
      <c r="AN36" s="14"/>
      <c r="AO36" s="14"/>
      <c r="AP36" s="14"/>
      <c r="AQ36" s="14"/>
      <c r="AR36" s="14"/>
      <c r="AS36" s="14"/>
      <c r="AT36" s="14"/>
      <c r="AU36" s="14"/>
    </row>
    <row r="37" spans="1:47" ht="13.35" customHeight="1">
      <c r="A37" s="20" t="s">
        <v>29</v>
      </c>
      <c r="B37" s="38">
        <v>1.6297450327571708</v>
      </c>
      <c r="C37" s="38">
        <v>1.4523519335288233</v>
      </c>
      <c r="D37" s="38">
        <v>1.3375198679290285</v>
      </c>
      <c r="E37" s="38">
        <v>1.3072552825319925</v>
      </c>
      <c r="F37" s="39">
        <v>5.7053772772883145</v>
      </c>
      <c r="G37" s="38">
        <v>1.2108461854910173</v>
      </c>
      <c r="H37" s="38">
        <v>1.8283941487802826</v>
      </c>
      <c r="I37" s="38">
        <v>1.7790500478442175</v>
      </c>
      <c r="J37" s="38">
        <v>2.0372227967914864</v>
      </c>
      <c r="K37" s="39">
        <v>6.8490637743614773</v>
      </c>
      <c r="L37" s="38">
        <f>+L35/L36*1000000</f>
        <v>0.20088035964798334</v>
      </c>
      <c r="M37" s="38">
        <f t="shared" ref="M37:O37" si="9">+M35/M36*1000000</f>
        <v>0.21644816751123983</v>
      </c>
      <c r="N37" s="38">
        <f t="shared" si="9"/>
        <v>0.26659201028662877</v>
      </c>
      <c r="O37" s="38">
        <f t="shared" si="9"/>
        <v>0.38893781160662239</v>
      </c>
      <c r="P37" s="61">
        <f>+P35/P36*1000000</f>
        <v>1.0736106714803511</v>
      </c>
      <c r="Q37" s="38">
        <f t="shared" ref="Q37:S37" si="10">+Q35/Q36*1000000</f>
        <v>0.31987655602400056</v>
      </c>
      <c r="R37" s="38">
        <f t="shared" si="10"/>
        <v>0.32794382082023565</v>
      </c>
      <c r="S37" s="38">
        <f t="shared" si="10"/>
        <v>0.37810903251230699</v>
      </c>
      <c r="T37" s="38">
        <f>+T35/T36*1000000</f>
        <v>0.59857887607612825</v>
      </c>
      <c r="U37" s="62">
        <f>+U35/U36*1000000</f>
        <v>1.6372737404881377</v>
      </c>
      <c r="V37" s="38">
        <f>+V35/V36*1000000</f>
        <v>0.40505775226626489</v>
      </c>
      <c r="W37" s="38">
        <f>+W35/W36*1000000</f>
        <v>0.40685863154767388</v>
      </c>
      <c r="X37" s="38">
        <f>+X35/X36*1000000</f>
        <v>0.4024158836798794</v>
      </c>
      <c r="Y37" s="51"/>
      <c r="Z37" s="17"/>
      <c r="AA37" s="54"/>
      <c r="AB37" s="54"/>
      <c r="AC37" s="14"/>
      <c r="AD37" s="14"/>
      <c r="AE37" s="14"/>
      <c r="AF37" s="14"/>
      <c r="AG37" s="14"/>
      <c r="AH37" s="14"/>
      <c r="AI37" s="14"/>
      <c r="AJ37" s="14"/>
      <c r="AK37" s="14"/>
      <c r="AL37" s="14"/>
      <c r="AM37" s="14"/>
      <c r="AN37" s="14"/>
      <c r="AO37" s="14"/>
      <c r="AP37" s="14"/>
      <c r="AQ37" s="14"/>
      <c r="AR37" s="14"/>
      <c r="AS37" s="14"/>
      <c r="AT37" s="14"/>
      <c r="AU37" s="14"/>
    </row>
    <row r="38" spans="1:47" ht="13.35" customHeight="1">
      <c r="A38" s="12" t="s">
        <v>30</v>
      </c>
      <c r="B38" s="13"/>
      <c r="C38" s="13"/>
      <c r="D38" s="13"/>
      <c r="E38" s="13"/>
      <c r="F38" s="13"/>
      <c r="G38" s="13"/>
      <c r="H38" s="13"/>
      <c r="I38" s="13"/>
      <c r="J38" s="13"/>
      <c r="K38" s="13"/>
      <c r="L38" s="13"/>
      <c r="M38" s="13"/>
      <c r="N38" s="13"/>
      <c r="O38" s="13"/>
      <c r="P38" s="13"/>
      <c r="Q38" s="13"/>
      <c r="R38" s="13"/>
      <c r="S38" s="13"/>
      <c r="T38" s="59"/>
      <c r="U38" s="59"/>
      <c r="V38" s="13"/>
      <c r="W38" s="13"/>
      <c r="X38" s="13"/>
      <c r="Y38" s="13"/>
      <c r="Z38" s="13"/>
      <c r="AA38" s="54"/>
      <c r="AB38" s="54"/>
      <c r="AC38" s="14"/>
      <c r="AD38" s="14"/>
      <c r="AE38" s="14"/>
      <c r="AF38" s="14"/>
      <c r="AG38" s="14"/>
      <c r="AH38" s="14"/>
      <c r="AI38" s="14"/>
      <c r="AJ38" s="14"/>
      <c r="AK38" s="14"/>
      <c r="AL38" s="14"/>
      <c r="AM38" s="14"/>
      <c r="AN38" s="14"/>
      <c r="AO38" s="14"/>
      <c r="AP38" s="14"/>
      <c r="AQ38" s="14"/>
      <c r="AR38" s="14"/>
      <c r="AS38" s="14"/>
      <c r="AT38" s="14"/>
      <c r="AU38" s="14"/>
    </row>
    <row r="39" spans="1:47" ht="13.35" customHeight="1">
      <c r="A39" s="19" t="s">
        <v>31</v>
      </c>
      <c r="B39" s="16">
        <v>-19.034652000000001</v>
      </c>
      <c r="C39" s="16">
        <v>-20.305975</v>
      </c>
      <c r="D39" s="16">
        <v>-19.855519999999999</v>
      </c>
      <c r="E39" s="16">
        <v>-19.624711999999999</v>
      </c>
      <c r="F39" s="17">
        <v>-78.820858999999999</v>
      </c>
      <c r="G39" s="16">
        <v>-19.008928999999998</v>
      </c>
      <c r="H39" s="16">
        <v>-24.508344999999998</v>
      </c>
      <c r="I39" s="16">
        <v>-25.570239999999998</v>
      </c>
      <c r="J39" s="16">
        <v>-17.961389</v>
      </c>
      <c r="K39" s="17">
        <v>-87.048901999999998</v>
      </c>
      <c r="L39" s="16">
        <v>-23.492175</v>
      </c>
      <c r="M39" s="16">
        <v>-21.235782</v>
      </c>
      <c r="N39" s="16">
        <v>-22.300374000000001</v>
      </c>
      <c r="O39" s="16">
        <v>-25.848278000000001</v>
      </c>
      <c r="P39" s="17">
        <v>-92.876609000000002</v>
      </c>
      <c r="Q39" s="16">
        <v>-29.321643000000002</v>
      </c>
      <c r="R39" s="16">
        <v>-28.782191999999998</v>
      </c>
      <c r="S39" s="16">
        <v>-28.635933000000001</v>
      </c>
      <c r="T39" s="16">
        <v>-45.4</v>
      </c>
      <c r="U39" s="17">
        <v>-132.1</v>
      </c>
      <c r="V39" s="16">
        <v>-47.6</v>
      </c>
      <c r="W39" s="16">
        <v>-50.1</v>
      </c>
      <c r="X39" s="16">
        <v>-71.145801975400019</v>
      </c>
      <c r="Y39" s="16"/>
      <c r="Z39" s="17"/>
      <c r="AA39" s="54"/>
      <c r="AB39" s="54"/>
      <c r="AC39" s="14"/>
      <c r="AD39" s="14"/>
      <c r="AE39" s="14"/>
      <c r="AF39" s="14"/>
      <c r="AG39" s="14"/>
      <c r="AH39" s="14"/>
      <c r="AI39" s="14"/>
      <c r="AJ39" s="14"/>
      <c r="AK39" s="14"/>
      <c r="AL39" s="14"/>
      <c r="AM39" s="14"/>
      <c r="AN39" s="14"/>
      <c r="AO39" s="14"/>
      <c r="AP39" s="14"/>
      <c r="AQ39" s="14"/>
      <c r="AR39" s="14"/>
      <c r="AS39" s="14"/>
      <c r="AT39" s="14"/>
      <c r="AU39" s="14"/>
    </row>
    <row r="40" spans="1:47" ht="13.35" customHeight="1">
      <c r="A40" s="19" t="s">
        <v>32</v>
      </c>
      <c r="B40" s="16">
        <v>-1.507509</v>
      </c>
      <c r="C40" s="16">
        <v>-2.6549330000000002</v>
      </c>
      <c r="D40" s="16">
        <v>-3.359216</v>
      </c>
      <c r="E40" s="16">
        <v>-3.3114050000000002</v>
      </c>
      <c r="F40" s="17">
        <v>-10.833062999999999</v>
      </c>
      <c r="G40" s="16">
        <v>-3.3240970000000001</v>
      </c>
      <c r="H40" s="16">
        <v>-3.6196579999999998</v>
      </c>
      <c r="I40" s="16">
        <v>-3.684971</v>
      </c>
      <c r="J40" s="16">
        <v>-3.1186319999999998</v>
      </c>
      <c r="K40" s="17">
        <v>-13.747358</v>
      </c>
      <c r="L40" s="16">
        <v>-3.5274290000000001</v>
      </c>
      <c r="M40" s="16">
        <v>-3.4187050000000001</v>
      </c>
      <c r="N40" s="16">
        <v>-3.4549189999999999</v>
      </c>
      <c r="O40" s="16">
        <v>-3.7977430000000001</v>
      </c>
      <c r="P40" s="17">
        <v>-14.198795</v>
      </c>
      <c r="Q40" s="16">
        <v>-4.0081490000000004</v>
      </c>
      <c r="R40" s="16">
        <v>-3.9066860000000001</v>
      </c>
      <c r="S40" s="16">
        <v>-4.7223100000000002</v>
      </c>
      <c r="T40" s="16">
        <v>-4.4000000000000004</v>
      </c>
      <c r="U40" s="17">
        <v>-17</v>
      </c>
      <c r="V40" s="16">
        <v>-5.7</v>
      </c>
      <c r="W40" s="16">
        <v>-6.2</v>
      </c>
      <c r="X40" s="16">
        <v>-7.3371774519000024</v>
      </c>
      <c r="Y40" s="16"/>
      <c r="Z40" s="17"/>
      <c r="AA40" s="54"/>
      <c r="AB40" s="54"/>
      <c r="AC40" s="14"/>
      <c r="AD40" s="14"/>
      <c r="AE40" s="14"/>
      <c r="AF40" s="14"/>
      <c r="AG40" s="14"/>
      <c r="AH40" s="14"/>
      <c r="AI40" s="14"/>
      <c r="AJ40" s="14"/>
      <c r="AK40" s="14"/>
      <c r="AL40" s="14"/>
      <c r="AM40" s="14"/>
      <c r="AN40" s="14"/>
      <c r="AO40" s="14"/>
      <c r="AP40" s="14"/>
      <c r="AQ40" s="14"/>
      <c r="AR40" s="14"/>
      <c r="AS40" s="14"/>
      <c r="AT40" s="14"/>
      <c r="AU40" s="14"/>
    </row>
    <row r="41" spans="1:47" ht="13.35" customHeight="1">
      <c r="A41" s="19" t="s">
        <v>33</v>
      </c>
      <c r="B41" s="16">
        <v>-0.24657499999999999</v>
      </c>
      <c r="C41" s="16">
        <v>-0.24931500000000001</v>
      </c>
      <c r="D41" s="16">
        <v>-0.25205499999999997</v>
      </c>
      <c r="E41" s="16">
        <v>-0.21917800000000001</v>
      </c>
      <c r="F41" s="17">
        <v>-0.96712299999999995</v>
      </c>
      <c r="G41" s="29" t="s">
        <v>88</v>
      </c>
      <c r="H41" s="16">
        <v>-0.101022</v>
      </c>
      <c r="I41" s="16">
        <v>-0.110461</v>
      </c>
      <c r="J41" s="16">
        <v>-0.112387</v>
      </c>
      <c r="K41" s="17">
        <v>-0.32386999999999999</v>
      </c>
      <c r="L41" s="16">
        <v>-0.113062</v>
      </c>
      <c r="M41" s="16">
        <v>-5.4869999999999997E-3</v>
      </c>
      <c r="N41" s="16">
        <v>-1.2509999999999999E-3</v>
      </c>
      <c r="O41" s="16">
        <v>-0.26791900000000002</v>
      </c>
      <c r="P41" s="17">
        <v>-0.38772000000000001</v>
      </c>
      <c r="Q41" s="16">
        <v>-0.27514899999999998</v>
      </c>
      <c r="R41" s="16">
        <v>-0.27489599999999997</v>
      </c>
      <c r="S41" s="16">
        <v>-0.92337899999999995</v>
      </c>
      <c r="T41" s="16">
        <v>-2.2000000000000002</v>
      </c>
      <c r="U41" s="17">
        <v>-3.7</v>
      </c>
      <c r="V41" s="16">
        <v>-2.5</v>
      </c>
      <c r="W41" s="16">
        <v>-2.2000000000000002</v>
      </c>
      <c r="X41" s="16">
        <v>-2.2888404850000006</v>
      </c>
      <c r="Y41" s="16"/>
      <c r="Z41" s="17"/>
      <c r="AA41" s="54"/>
      <c r="AB41" s="54"/>
      <c r="AC41" s="14"/>
      <c r="AD41" s="14"/>
      <c r="AE41" s="14"/>
      <c r="AF41" s="14"/>
      <c r="AG41" s="14"/>
      <c r="AH41" s="14"/>
      <c r="AI41" s="14"/>
      <c r="AJ41" s="14"/>
      <c r="AK41" s="14"/>
      <c r="AL41" s="14"/>
      <c r="AM41" s="14"/>
      <c r="AN41" s="14"/>
      <c r="AO41" s="14"/>
      <c r="AP41" s="14"/>
      <c r="AQ41" s="14"/>
      <c r="AR41" s="14"/>
      <c r="AS41" s="14"/>
      <c r="AT41" s="14"/>
      <c r="AU41" s="14"/>
    </row>
    <row r="42" spans="1:47" ht="13.35" customHeight="1">
      <c r="A42" s="19" t="s">
        <v>34</v>
      </c>
      <c r="B42" s="16">
        <v>-3.544114</v>
      </c>
      <c r="C42" s="16">
        <v>-4.0477460000000001</v>
      </c>
      <c r="D42" s="16">
        <v>-4.2717489999999998</v>
      </c>
      <c r="E42" s="16">
        <v>-4.4443060000000001</v>
      </c>
      <c r="F42" s="17">
        <v>-16.307915000000001</v>
      </c>
      <c r="G42" s="16">
        <v>-4.3331460000000002</v>
      </c>
      <c r="H42" s="16">
        <v>-6.0891840000000004</v>
      </c>
      <c r="I42" s="16">
        <v>-6.2244799999999998</v>
      </c>
      <c r="J42" s="16">
        <v>-6.2280899999999999</v>
      </c>
      <c r="K42" s="17">
        <v>-22.874898999999999</v>
      </c>
      <c r="L42" s="16">
        <v>-6.1409450000000003</v>
      </c>
      <c r="M42" s="16">
        <v>-6.2677509999999996</v>
      </c>
      <c r="N42" s="16">
        <v>-6.3421060000000002</v>
      </c>
      <c r="O42" s="16">
        <v>-7.7395529999999999</v>
      </c>
      <c r="P42" s="17">
        <v>-26.490355000000001</v>
      </c>
      <c r="Q42" s="16">
        <v>-7.4937969999999998</v>
      </c>
      <c r="R42" s="16">
        <v>-9.7928259999999998</v>
      </c>
      <c r="S42" s="16">
        <v>-10.144600000000001</v>
      </c>
      <c r="T42" s="16">
        <v>-14.1</v>
      </c>
      <c r="U42" s="17">
        <v>-45.1</v>
      </c>
      <c r="V42" s="16">
        <v>-14.5</v>
      </c>
      <c r="W42" s="16">
        <v>-16.100000000000001</v>
      </c>
      <c r="X42" s="16">
        <v>-22.142737378499994</v>
      </c>
      <c r="Y42" s="16"/>
      <c r="Z42" s="17"/>
      <c r="AA42" s="54"/>
      <c r="AB42" s="54"/>
      <c r="AC42" s="14"/>
      <c r="AD42" s="14"/>
      <c r="AE42" s="14"/>
      <c r="AF42" s="14"/>
      <c r="AG42" s="14"/>
      <c r="AH42" s="14"/>
      <c r="AI42" s="14"/>
      <c r="AJ42" s="14"/>
      <c r="AK42" s="14"/>
      <c r="AL42" s="14"/>
      <c r="AM42" s="14"/>
      <c r="AN42" s="14"/>
      <c r="AO42" s="14"/>
      <c r="AP42" s="14"/>
      <c r="AQ42" s="14"/>
      <c r="AR42" s="14"/>
      <c r="AS42" s="14"/>
      <c r="AT42" s="14"/>
      <c r="AU42" s="14"/>
    </row>
    <row r="43" spans="1:47" ht="13.35" customHeight="1">
      <c r="A43" s="20" t="s">
        <v>35</v>
      </c>
      <c r="B43" s="32">
        <v>-24.332850000000001</v>
      </c>
      <c r="C43" s="32">
        <v>-27.257968999999999</v>
      </c>
      <c r="D43" s="32">
        <v>-27.738539999999997</v>
      </c>
      <c r="E43" s="32">
        <v>-27.599601</v>
      </c>
      <c r="F43" s="22">
        <v>-106.92895999999999</v>
      </c>
      <c r="G43" s="32">
        <v>-26.666171999999996</v>
      </c>
      <c r="H43" s="32">
        <v>-34.318209000000003</v>
      </c>
      <c r="I43" s="32">
        <v>-35.590152000000003</v>
      </c>
      <c r="J43" s="32">
        <v>-27.420498000000002</v>
      </c>
      <c r="K43" s="22">
        <v>-123.995029</v>
      </c>
      <c r="L43" s="32">
        <v>-33.273611000000002</v>
      </c>
      <c r="M43" s="32">
        <v>-30.927724999999999</v>
      </c>
      <c r="N43" s="32">
        <v>-32.098649999999999</v>
      </c>
      <c r="O43" s="32">
        <v>-37.653492999999997</v>
      </c>
      <c r="P43" s="22">
        <v>-133.95347900000002</v>
      </c>
      <c r="Q43" s="32">
        <v>-41.098738000000004</v>
      </c>
      <c r="R43" s="32">
        <v>-42.756599999999992</v>
      </c>
      <c r="S43" s="32">
        <v>-44.426221999999996</v>
      </c>
      <c r="T43" s="32">
        <f>SUM(T39:T42)</f>
        <v>-66.099999999999994</v>
      </c>
      <c r="U43" s="22">
        <f>SUM(U39:U42)</f>
        <v>-197.89999999999998</v>
      </c>
      <c r="V43" s="32">
        <f>SUM(V39:V42)</f>
        <v>-70.300000000000011</v>
      </c>
      <c r="W43" s="32">
        <f>SUM(W39:W42)</f>
        <v>-74.600000000000009</v>
      </c>
      <c r="X43" s="32">
        <f>SUM(X39:X42)</f>
        <v>-102.91455729080002</v>
      </c>
      <c r="Y43" s="32"/>
      <c r="Z43" s="17"/>
      <c r="AA43" s="54"/>
      <c r="AB43" s="54"/>
      <c r="AC43" s="14"/>
      <c r="AD43" s="14"/>
      <c r="AE43" s="14"/>
      <c r="AF43" s="14"/>
      <c r="AG43" s="14"/>
      <c r="AH43" s="14"/>
      <c r="AI43" s="14"/>
      <c r="AJ43" s="14"/>
      <c r="AK43" s="14"/>
      <c r="AL43" s="14"/>
      <c r="AM43" s="14"/>
      <c r="AN43" s="14"/>
      <c r="AO43" s="14"/>
      <c r="AP43" s="14"/>
      <c r="AQ43" s="14"/>
      <c r="AR43" s="14"/>
      <c r="AS43" s="14"/>
      <c r="AT43" s="14"/>
      <c r="AU43" s="14"/>
    </row>
    <row r="44" spans="1:47" ht="13.35" customHeight="1">
      <c r="A44" s="9" t="s">
        <v>36</v>
      </c>
      <c r="B44" s="13"/>
      <c r="C44" s="13"/>
      <c r="D44" s="13"/>
      <c r="E44" s="13"/>
      <c r="F44" s="13"/>
      <c r="G44" s="13"/>
      <c r="H44" s="13"/>
      <c r="I44" s="13"/>
      <c r="J44" s="13"/>
      <c r="K44" s="13"/>
      <c r="L44" s="13"/>
      <c r="M44" s="13"/>
      <c r="N44" s="13"/>
      <c r="O44" s="13"/>
      <c r="P44" s="13"/>
      <c r="Q44" s="13"/>
      <c r="R44" s="13"/>
      <c r="S44" s="13"/>
      <c r="T44" s="59"/>
      <c r="U44" s="59"/>
      <c r="V44" s="13"/>
      <c r="W44" s="13"/>
      <c r="X44" s="13"/>
      <c r="Y44" s="13"/>
      <c r="Z44" s="13"/>
      <c r="AA44" s="54"/>
      <c r="AB44" s="54"/>
      <c r="AC44" s="14"/>
      <c r="AD44" s="14"/>
      <c r="AE44" s="14"/>
      <c r="AF44" s="14"/>
      <c r="AG44" s="14"/>
      <c r="AH44" s="14"/>
      <c r="AI44" s="14"/>
      <c r="AJ44" s="14"/>
      <c r="AK44" s="14"/>
      <c r="AL44" s="14"/>
      <c r="AM44" s="14"/>
      <c r="AN44" s="14"/>
      <c r="AO44" s="14"/>
      <c r="AP44" s="14"/>
      <c r="AQ44" s="14"/>
      <c r="AR44" s="14"/>
      <c r="AS44" s="14"/>
      <c r="AT44" s="14"/>
      <c r="AU44" s="14"/>
    </row>
    <row r="45" spans="1:47" ht="13.35" customHeight="1">
      <c r="A45" s="15" t="s">
        <v>37</v>
      </c>
      <c r="B45" s="16">
        <v>41.063152000000002</v>
      </c>
      <c r="C45" s="16">
        <v>18.261253999999997</v>
      </c>
      <c r="D45" s="16">
        <v>34.483855999999996</v>
      </c>
      <c r="E45" s="16">
        <v>31.103034999999998</v>
      </c>
      <c r="F45" s="34">
        <v>124.91129800000002</v>
      </c>
      <c r="G45" s="16">
        <v>20.257891999999998</v>
      </c>
      <c r="H45" s="16">
        <v>39.842637000000003</v>
      </c>
      <c r="I45" s="16">
        <v>50.007294999999999</v>
      </c>
      <c r="J45" s="16">
        <v>107.702179</v>
      </c>
      <c r="K45" s="34">
        <v>217.81000400000002</v>
      </c>
      <c r="L45" s="16">
        <v>69.03015400000001</v>
      </c>
      <c r="M45" s="18">
        <v>73.214741000000004</v>
      </c>
      <c r="N45" s="16">
        <v>86.586821999999998</v>
      </c>
      <c r="O45" s="16">
        <v>142.91076099999998</v>
      </c>
      <c r="P45" s="17">
        <f>SUM(L45:O45)</f>
        <v>371.74247800000001</v>
      </c>
      <c r="Q45" s="18">
        <v>118.60424300000001</v>
      </c>
      <c r="R45" s="18">
        <v>88.11971810009922</v>
      </c>
      <c r="S45" s="18">
        <v>155.20309673860095</v>
      </c>
      <c r="T45" s="16">
        <v>91</v>
      </c>
      <c r="U45" s="34">
        <v>452.9</v>
      </c>
      <c r="V45" s="16">
        <v>97</v>
      </c>
      <c r="W45" s="18">
        <v>47.8</v>
      </c>
      <c r="X45" s="18">
        <v>25.119185032500383</v>
      </c>
      <c r="Y45" s="16"/>
      <c r="Z45" s="34"/>
      <c r="AA45" s="54"/>
      <c r="AB45" s="54"/>
      <c r="AC45" s="14"/>
      <c r="AD45" s="14"/>
      <c r="AE45" s="14"/>
      <c r="AF45" s="14"/>
      <c r="AG45" s="14"/>
      <c r="AH45" s="14"/>
      <c r="AI45" s="14"/>
      <c r="AJ45" s="14"/>
      <c r="AK45" s="14"/>
      <c r="AL45" s="14"/>
      <c r="AM45" s="14"/>
      <c r="AN45" s="14"/>
      <c r="AO45" s="14"/>
      <c r="AP45" s="14"/>
      <c r="AQ45" s="14"/>
      <c r="AR45" s="14"/>
      <c r="AS45" s="14"/>
      <c r="AT45" s="14"/>
      <c r="AU45" s="14"/>
    </row>
    <row r="46" spans="1:47" ht="13.35" customHeight="1">
      <c r="A46" s="19" t="s">
        <v>26</v>
      </c>
      <c r="B46" s="16">
        <v>10.109503</v>
      </c>
      <c r="C46" s="16">
        <v>24.645828000000002</v>
      </c>
      <c r="D46" s="16">
        <v>4.6669999999999998</v>
      </c>
      <c r="E46" s="16">
        <v>-5.8885039999999993</v>
      </c>
      <c r="F46" s="34">
        <v>33.487358999999998</v>
      </c>
      <c r="G46" s="16">
        <v>11.809349000000001</v>
      </c>
      <c r="H46" s="16">
        <v>17.044599999999999</v>
      </c>
      <c r="I46" s="16">
        <v>-4.0017120000000004</v>
      </c>
      <c r="J46" s="16">
        <v>-31.022552999999991</v>
      </c>
      <c r="K46" s="34">
        <v>-6.1703169999999954</v>
      </c>
      <c r="L46" s="18">
        <f t="shared" ref="L46:R46" si="11">+L32</f>
        <v>-4.1251689999999996</v>
      </c>
      <c r="M46" s="18">
        <f t="shared" si="11"/>
        <v>2.8952789999999999</v>
      </c>
      <c r="N46" s="18">
        <f t="shared" si="11"/>
        <v>9.3088329999999999</v>
      </c>
      <c r="O46" s="18">
        <f t="shared" si="11"/>
        <v>18.616069000000003</v>
      </c>
      <c r="P46" s="17">
        <f>SUM(L46:O46)</f>
        <v>26.695012000000006</v>
      </c>
      <c r="Q46" s="18">
        <f t="shared" si="11"/>
        <v>1.841400000000001</v>
      </c>
      <c r="R46" s="18">
        <f t="shared" si="11"/>
        <v>54.024140000000003</v>
      </c>
      <c r="S46" s="18">
        <f>+S32</f>
        <v>19.366659000000013</v>
      </c>
      <c r="T46" s="16">
        <f>T32</f>
        <v>198.98184800000001</v>
      </c>
      <c r="U46" s="34">
        <f>U32</f>
        <v>274.21404700000005</v>
      </c>
      <c r="V46" s="16">
        <f>V32</f>
        <v>76.164789999999996</v>
      </c>
      <c r="W46" s="16">
        <f>W32</f>
        <v>131.96222214519997</v>
      </c>
      <c r="X46" s="16">
        <f>X32</f>
        <v>141.78491186100001</v>
      </c>
      <c r="Y46" s="16"/>
      <c r="Z46" s="34"/>
      <c r="AA46" s="54"/>
      <c r="AB46" s="54"/>
      <c r="AC46" s="14"/>
      <c r="AD46" s="14"/>
      <c r="AE46" s="14"/>
      <c r="AF46" s="14"/>
      <c r="AG46" s="14"/>
      <c r="AH46" s="14"/>
      <c r="AI46" s="14"/>
      <c r="AJ46" s="14"/>
      <c r="AK46" s="14"/>
      <c r="AL46" s="14"/>
      <c r="AM46" s="14"/>
      <c r="AN46" s="14"/>
      <c r="AO46" s="14"/>
      <c r="AP46" s="14"/>
      <c r="AQ46" s="14"/>
      <c r="AR46" s="14"/>
      <c r="AS46" s="14"/>
      <c r="AT46" s="14"/>
      <c r="AU46" s="14"/>
    </row>
    <row r="47" spans="1:47" ht="13.35" customHeight="1">
      <c r="A47" s="19" t="s">
        <v>38</v>
      </c>
      <c r="B47" s="16">
        <v>24.332850000000001</v>
      </c>
      <c r="C47" s="16">
        <v>27.257968999999999</v>
      </c>
      <c r="D47" s="16">
        <v>27.738539999999997</v>
      </c>
      <c r="E47" s="16">
        <v>27.599601</v>
      </c>
      <c r="F47" s="34">
        <v>106.92895999999999</v>
      </c>
      <c r="G47" s="16">
        <v>26.666171999999996</v>
      </c>
      <c r="H47" s="16">
        <v>34.318209000000003</v>
      </c>
      <c r="I47" s="16">
        <v>35.590152000000003</v>
      </c>
      <c r="J47" s="16">
        <v>27.420498000000002</v>
      </c>
      <c r="K47" s="34">
        <v>123.995029</v>
      </c>
      <c r="L47" s="16">
        <v>33.273611000000002</v>
      </c>
      <c r="M47" s="16">
        <v>30.927724999999999</v>
      </c>
      <c r="N47" s="16">
        <v>32.098649999999999</v>
      </c>
      <c r="O47" s="16">
        <v>37.653492999999997</v>
      </c>
      <c r="P47" s="17">
        <f>SUM(L47:O47)</f>
        <v>133.95347899999999</v>
      </c>
      <c r="Q47" s="18">
        <v>41.098738000000004</v>
      </c>
      <c r="R47" s="18">
        <v>42.756599999999992</v>
      </c>
      <c r="S47" s="18">
        <v>44.426221999999996</v>
      </c>
      <c r="T47" s="16">
        <v>66.099999999999994</v>
      </c>
      <c r="U47" s="34">
        <v>194.3</v>
      </c>
      <c r="V47" s="16">
        <f>-V43</f>
        <v>70.300000000000011</v>
      </c>
      <c r="W47" s="16">
        <f>-W43</f>
        <v>74.600000000000009</v>
      </c>
      <c r="X47" s="16">
        <f>-X43</f>
        <v>102.91455729080002</v>
      </c>
      <c r="Y47" s="16"/>
      <c r="Z47" s="34"/>
      <c r="AA47" s="54"/>
      <c r="AB47" s="54"/>
      <c r="AC47" s="14"/>
      <c r="AD47" s="14"/>
      <c r="AE47" s="14"/>
      <c r="AF47" s="14"/>
      <c r="AG47" s="14"/>
      <c r="AH47" s="14"/>
      <c r="AI47" s="14"/>
      <c r="AJ47" s="14"/>
      <c r="AK47" s="14"/>
      <c r="AL47" s="14"/>
      <c r="AM47" s="14"/>
      <c r="AN47" s="14"/>
      <c r="AO47" s="14"/>
      <c r="AP47" s="14"/>
      <c r="AQ47" s="14"/>
      <c r="AR47" s="14"/>
      <c r="AS47" s="14"/>
      <c r="AT47" s="14"/>
      <c r="AU47" s="14"/>
    </row>
    <row r="48" spans="1:47" ht="13.35" customHeight="1">
      <c r="A48" s="19" t="s">
        <v>39</v>
      </c>
      <c r="B48" s="29" t="s">
        <v>88</v>
      </c>
      <c r="C48" s="29" t="s">
        <v>88</v>
      </c>
      <c r="D48" s="29" t="s">
        <v>88</v>
      </c>
      <c r="E48" s="29" t="s">
        <v>88</v>
      </c>
      <c r="F48" s="41" t="s">
        <v>88</v>
      </c>
      <c r="G48" s="29" t="s">
        <v>88</v>
      </c>
      <c r="H48" s="29" t="s">
        <v>88</v>
      </c>
      <c r="I48" s="16">
        <v>9.2017190000000006</v>
      </c>
      <c r="J48" s="16">
        <v>1.0422000000000001E-2</v>
      </c>
      <c r="K48" s="34">
        <v>9.2121410000000008</v>
      </c>
      <c r="L48" s="29" t="s">
        <v>88</v>
      </c>
      <c r="M48" s="29" t="s">
        <v>88</v>
      </c>
      <c r="N48" s="29" t="s">
        <v>88</v>
      </c>
      <c r="O48" s="29" t="s">
        <v>88</v>
      </c>
      <c r="P48" s="41" t="s">
        <v>88</v>
      </c>
      <c r="Q48" s="29" t="s">
        <v>88</v>
      </c>
      <c r="R48" s="29" t="s">
        <v>88</v>
      </c>
      <c r="S48" s="29" t="s">
        <v>88</v>
      </c>
      <c r="T48" s="29" t="s">
        <v>88</v>
      </c>
      <c r="U48" s="41" t="s">
        <v>88</v>
      </c>
      <c r="V48" s="29" t="s">
        <v>88</v>
      </c>
      <c r="W48" s="29" t="s">
        <v>88</v>
      </c>
      <c r="X48" s="29" t="s">
        <v>88</v>
      </c>
      <c r="Y48" s="29"/>
      <c r="Z48" s="41"/>
      <c r="AA48" s="54"/>
      <c r="AB48" s="54"/>
      <c r="AC48" s="14"/>
      <c r="AD48" s="14"/>
      <c r="AE48" s="14"/>
      <c r="AF48" s="14"/>
      <c r="AG48" s="14"/>
      <c r="AH48" s="14"/>
      <c r="AI48" s="14"/>
      <c r="AJ48" s="14"/>
      <c r="AK48" s="14"/>
      <c r="AL48" s="14"/>
      <c r="AM48" s="14"/>
      <c r="AN48" s="14"/>
      <c r="AO48" s="14"/>
      <c r="AP48" s="14"/>
      <c r="AQ48" s="14"/>
      <c r="AR48" s="14"/>
      <c r="AS48" s="14"/>
      <c r="AT48" s="14"/>
      <c r="AU48" s="14"/>
    </row>
    <row r="49" spans="1:47" ht="13.35" customHeight="1">
      <c r="A49" s="20" t="s">
        <v>36</v>
      </c>
      <c r="B49" s="21">
        <v>75.505504999999999</v>
      </c>
      <c r="C49" s="21">
        <v>70.165051000000005</v>
      </c>
      <c r="D49" s="21">
        <v>66.889395999999991</v>
      </c>
      <c r="E49" s="21">
        <v>52.814132000000001</v>
      </c>
      <c r="F49" s="40">
        <v>265.32761700000003</v>
      </c>
      <c r="G49" s="21">
        <v>58.733412999999992</v>
      </c>
      <c r="H49" s="21">
        <v>91.205445999999995</v>
      </c>
      <c r="I49" s="21">
        <f>SUM(I45:I48)</f>
        <v>90.797454000000002</v>
      </c>
      <c r="J49" s="21">
        <f>SUM(J45:J48)</f>
        <v>104.11054600000003</v>
      </c>
      <c r="K49" s="40">
        <v>344.846857</v>
      </c>
      <c r="L49" s="21">
        <f t="shared" ref="L49:X49" si="12">SUM(L45:L48)</f>
        <v>98.178596000000013</v>
      </c>
      <c r="M49" s="21">
        <f t="shared" si="12"/>
        <v>107.037745</v>
      </c>
      <c r="N49" s="21">
        <f t="shared" si="12"/>
        <v>127.994305</v>
      </c>
      <c r="O49" s="21">
        <f t="shared" si="12"/>
        <v>199.18032299999999</v>
      </c>
      <c r="P49" s="40">
        <f t="shared" si="12"/>
        <v>532.39096900000004</v>
      </c>
      <c r="Q49" s="21">
        <f t="shared" si="12"/>
        <v>161.54438100000002</v>
      </c>
      <c r="R49" s="21">
        <f t="shared" si="12"/>
        <v>184.90045810009923</v>
      </c>
      <c r="S49" s="21">
        <f t="shared" si="12"/>
        <v>218.99597773860097</v>
      </c>
      <c r="T49" s="21">
        <f t="shared" si="12"/>
        <v>356.08184800000004</v>
      </c>
      <c r="U49" s="40">
        <f t="shared" si="12"/>
        <v>921.41404699999998</v>
      </c>
      <c r="V49" s="21">
        <f t="shared" si="12"/>
        <v>243.46478999999999</v>
      </c>
      <c r="W49" s="21">
        <f t="shared" si="12"/>
        <v>254.36222214520001</v>
      </c>
      <c r="X49" s="21">
        <f t="shared" si="12"/>
        <v>269.81865418430039</v>
      </c>
      <c r="Y49" s="21"/>
      <c r="Z49" s="40"/>
      <c r="AA49" s="14"/>
      <c r="AB49" s="14"/>
      <c r="AC49" s="14"/>
      <c r="AD49" s="14"/>
      <c r="AE49" s="14"/>
      <c r="AF49" s="14"/>
      <c r="AG49" s="14"/>
      <c r="AH49" s="14"/>
      <c r="AI49" s="14"/>
      <c r="AJ49" s="14"/>
      <c r="AK49" s="14"/>
      <c r="AL49" s="14"/>
      <c r="AM49" s="14"/>
      <c r="AN49" s="14"/>
      <c r="AO49" s="14"/>
      <c r="AP49" s="14"/>
      <c r="AQ49" s="14"/>
      <c r="AR49" s="14"/>
      <c r="AS49" s="14"/>
      <c r="AT49" s="14"/>
      <c r="AU49" s="14"/>
    </row>
    <row r="50" spans="1:47" ht="13.35" customHeight="1">
      <c r="A50" s="9" t="s">
        <v>40</v>
      </c>
      <c r="B50" s="13"/>
      <c r="C50" s="13"/>
      <c r="D50" s="13"/>
      <c r="E50" s="13"/>
      <c r="F50" s="13"/>
      <c r="G50" s="13"/>
      <c r="H50" s="13"/>
      <c r="I50" s="13"/>
      <c r="J50" s="13"/>
      <c r="K50" s="13"/>
      <c r="L50" s="13"/>
      <c r="M50" s="13"/>
      <c r="N50" s="13"/>
      <c r="O50" s="13"/>
      <c r="P50" s="13"/>
      <c r="Q50" s="13"/>
      <c r="R50" s="13"/>
      <c r="S50" s="13"/>
      <c r="T50" s="59"/>
      <c r="U50" s="59"/>
      <c r="V50" s="13"/>
      <c r="W50" s="13"/>
      <c r="X50" s="13"/>
      <c r="Y50" s="13"/>
      <c r="Z50" s="13"/>
      <c r="AA50" s="14"/>
      <c r="AB50" s="14"/>
      <c r="AC50" s="14"/>
      <c r="AD50" s="14"/>
      <c r="AE50" s="14"/>
      <c r="AF50" s="14"/>
      <c r="AG50" s="14"/>
      <c r="AH50" s="14"/>
      <c r="AI50" s="14"/>
      <c r="AJ50" s="14"/>
      <c r="AK50" s="14"/>
      <c r="AL50" s="14"/>
      <c r="AM50" s="14"/>
      <c r="AN50" s="14"/>
      <c r="AO50" s="14"/>
      <c r="AP50" s="14"/>
      <c r="AQ50" s="14"/>
      <c r="AR50" s="14"/>
      <c r="AS50" s="14"/>
      <c r="AT50" s="14"/>
      <c r="AU50" s="14"/>
    </row>
    <row r="51" spans="1:47" ht="13.35" customHeight="1">
      <c r="A51" s="19" t="s">
        <v>41</v>
      </c>
      <c r="B51" s="16">
        <v>41.063152000000002</v>
      </c>
      <c r="C51" s="16">
        <v>18.261253999999997</v>
      </c>
      <c r="D51" s="16">
        <v>34.483855999999996</v>
      </c>
      <c r="E51" s="16">
        <v>31.103034999999998</v>
      </c>
      <c r="F51" s="17">
        <v>124.91129800000002</v>
      </c>
      <c r="G51" s="16">
        <v>20.257891999999998</v>
      </c>
      <c r="H51" s="16">
        <v>39.842637000000003</v>
      </c>
      <c r="I51" s="16">
        <v>50.007294999999999</v>
      </c>
      <c r="J51" s="16">
        <v>107.702179</v>
      </c>
      <c r="K51" s="17">
        <v>217.81000400000002</v>
      </c>
      <c r="L51" s="16">
        <f>L45</f>
        <v>69.03015400000001</v>
      </c>
      <c r="M51" s="16">
        <f>M45</f>
        <v>73.214741000000004</v>
      </c>
      <c r="N51" s="16">
        <f>N45</f>
        <v>86.586821999999998</v>
      </c>
      <c r="O51" s="16">
        <f>O45</f>
        <v>142.91076099999998</v>
      </c>
      <c r="P51" s="17">
        <v>371.64247799999998</v>
      </c>
      <c r="Q51" s="16">
        <f t="shared" ref="Q51:X51" si="13">Q45</f>
        <v>118.60424300000001</v>
      </c>
      <c r="R51" s="16">
        <f t="shared" si="13"/>
        <v>88.11971810009922</v>
      </c>
      <c r="S51" s="16">
        <f t="shared" si="13"/>
        <v>155.20309673860095</v>
      </c>
      <c r="T51" s="16">
        <f t="shared" si="13"/>
        <v>91</v>
      </c>
      <c r="U51" s="17">
        <f t="shared" si="13"/>
        <v>452.9</v>
      </c>
      <c r="V51" s="16">
        <f t="shared" si="13"/>
        <v>97</v>
      </c>
      <c r="W51" s="16">
        <f t="shared" si="13"/>
        <v>47.8</v>
      </c>
      <c r="X51" s="16">
        <f t="shared" si="13"/>
        <v>25.119185032500383</v>
      </c>
      <c r="Y51" s="16"/>
      <c r="Z51" s="17"/>
      <c r="AA51" s="14"/>
      <c r="AB51" s="14"/>
      <c r="AC51" s="14"/>
      <c r="AD51" s="14"/>
      <c r="AE51" s="14"/>
      <c r="AF51" s="14"/>
      <c r="AG51" s="14"/>
      <c r="AH51" s="14"/>
      <c r="AI51" s="14"/>
      <c r="AJ51" s="14"/>
      <c r="AK51" s="14"/>
      <c r="AL51" s="14"/>
      <c r="AM51" s="14"/>
      <c r="AN51" s="14"/>
      <c r="AO51" s="14"/>
      <c r="AP51" s="14"/>
      <c r="AQ51" s="14"/>
      <c r="AR51" s="14"/>
      <c r="AS51" s="14"/>
      <c r="AT51" s="14"/>
      <c r="AU51" s="14"/>
    </row>
    <row r="52" spans="1:47" ht="13.35" customHeight="1">
      <c r="A52" s="15" t="s">
        <v>42</v>
      </c>
      <c r="B52" s="18">
        <v>75.505504999999999</v>
      </c>
      <c r="C52" s="18">
        <v>70.165051000000005</v>
      </c>
      <c r="D52" s="18">
        <v>66.889395999999991</v>
      </c>
      <c r="E52" s="18">
        <v>52.814132000000001</v>
      </c>
      <c r="F52" s="17">
        <v>265.32761700000003</v>
      </c>
      <c r="G52" s="18">
        <v>58.733412999999992</v>
      </c>
      <c r="H52" s="18">
        <v>91.205445999999995</v>
      </c>
      <c r="I52" s="18">
        <v>90.797454000000002</v>
      </c>
      <c r="J52" s="18">
        <v>104.11054600000003</v>
      </c>
      <c r="K52" s="17">
        <v>344.846857</v>
      </c>
      <c r="L52" s="16">
        <f>L49</f>
        <v>98.178596000000013</v>
      </c>
      <c r="M52" s="16">
        <f>M49</f>
        <v>107.037745</v>
      </c>
      <c r="N52" s="16">
        <f>N49</f>
        <v>127.994305</v>
      </c>
      <c r="O52" s="16">
        <f>O49</f>
        <v>199.18032299999999</v>
      </c>
      <c r="P52" s="17">
        <f t="shared" ref="P52:X52" si="14">P49</f>
        <v>532.39096900000004</v>
      </c>
      <c r="Q52" s="16">
        <f t="shared" si="14"/>
        <v>161.54438100000002</v>
      </c>
      <c r="R52" s="16">
        <f t="shared" si="14"/>
        <v>184.90045810009923</v>
      </c>
      <c r="S52" s="16">
        <f t="shared" si="14"/>
        <v>218.99597773860097</v>
      </c>
      <c r="T52" s="16">
        <f t="shared" si="14"/>
        <v>356.08184800000004</v>
      </c>
      <c r="U52" s="17">
        <f t="shared" si="14"/>
        <v>921.41404699999998</v>
      </c>
      <c r="V52" s="16">
        <f t="shared" si="14"/>
        <v>243.46478999999999</v>
      </c>
      <c r="W52" s="16">
        <f t="shared" si="14"/>
        <v>254.36222214520001</v>
      </c>
      <c r="X52" s="16">
        <f t="shared" si="14"/>
        <v>269.81865418430039</v>
      </c>
      <c r="Y52" s="16"/>
      <c r="Z52" s="17"/>
      <c r="AA52" s="14"/>
      <c r="AB52" s="14"/>
      <c r="AC52" s="14"/>
      <c r="AD52" s="14"/>
      <c r="AE52" s="14"/>
      <c r="AF52" s="14"/>
      <c r="AG52" s="14"/>
      <c r="AH52" s="14"/>
      <c r="AI52" s="14"/>
      <c r="AJ52" s="14"/>
      <c r="AK52" s="14"/>
      <c r="AL52" s="14"/>
      <c r="AM52" s="14"/>
      <c r="AN52" s="14"/>
      <c r="AO52" s="14"/>
      <c r="AP52" s="14"/>
      <c r="AQ52" s="14"/>
      <c r="AR52" s="14"/>
      <c r="AS52" s="14"/>
      <c r="AT52" s="14"/>
      <c r="AU52" s="14"/>
    </row>
    <row r="53" spans="1:47" ht="13.35" customHeight="1">
      <c r="A53" s="19" t="s">
        <v>43</v>
      </c>
      <c r="B53" s="16">
        <v>622.19408499999997</v>
      </c>
      <c r="C53" s="16">
        <v>745.21679200000005</v>
      </c>
      <c r="D53" s="16">
        <v>781.36544600000002</v>
      </c>
      <c r="E53" s="16">
        <v>909.302278</v>
      </c>
      <c r="F53" s="17">
        <v>3058.078602</v>
      </c>
      <c r="G53" s="16">
        <v>858.62143400000002</v>
      </c>
      <c r="H53" s="16">
        <v>997.39879399999995</v>
      </c>
      <c r="I53" s="16">
        <v>979.28671299999996</v>
      </c>
      <c r="J53" s="16">
        <v>1151.3364529999999</v>
      </c>
      <c r="K53" s="17">
        <v>3986.6433940000002</v>
      </c>
      <c r="L53" s="16">
        <f>L10</f>
        <v>1101.7656910000001</v>
      </c>
      <c r="M53" s="16">
        <f>M10</f>
        <v>1176.6513399999999</v>
      </c>
      <c r="N53" s="16">
        <f>N10</f>
        <v>1216.4445860000001</v>
      </c>
      <c r="O53" s="16">
        <f>O10</f>
        <v>1540.690895</v>
      </c>
      <c r="P53" s="17">
        <v>5035.5525120000002</v>
      </c>
      <c r="Q53" s="16">
        <f t="shared" ref="Q53:X53" si="15">Q10</f>
        <v>1624.2100740000001</v>
      </c>
      <c r="R53" s="16">
        <f t="shared" si="15"/>
        <v>1621.8653059999999</v>
      </c>
      <c r="S53" s="16">
        <f t="shared" si="15"/>
        <v>1777.7483159999999</v>
      </c>
      <c r="T53" s="16">
        <f t="shared" si="15"/>
        <v>2999.5</v>
      </c>
      <c r="U53" s="17">
        <f t="shared" si="15"/>
        <v>8023.3</v>
      </c>
      <c r="V53" s="16">
        <f t="shared" si="15"/>
        <v>3349.9</v>
      </c>
      <c r="W53" s="16">
        <f t="shared" si="15"/>
        <v>3682.1786329734</v>
      </c>
      <c r="X53" s="16">
        <f t="shared" si="15"/>
        <v>3937.7421318587003</v>
      </c>
      <c r="Y53" s="16"/>
      <c r="Z53" s="17"/>
      <c r="AA53" s="14"/>
      <c r="AB53" s="14"/>
      <c r="AC53" s="14"/>
      <c r="AD53" s="14"/>
      <c r="AE53" s="14"/>
      <c r="AF53" s="14"/>
      <c r="AG53" s="14"/>
      <c r="AH53" s="14"/>
      <c r="AI53" s="14"/>
      <c r="AJ53" s="14"/>
      <c r="AK53" s="14"/>
      <c r="AL53" s="14"/>
      <c r="AM53" s="14"/>
      <c r="AN53" s="14"/>
      <c r="AO53" s="14"/>
      <c r="AP53" s="14"/>
      <c r="AQ53" s="14"/>
      <c r="AR53" s="14"/>
      <c r="AS53" s="14"/>
      <c r="AT53" s="14"/>
      <c r="AU53" s="14"/>
    </row>
    <row r="54" spans="1:47" ht="13.35" customHeight="1">
      <c r="A54" s="20" t="s">
        <v>44</v>
      </c>
      <c r="B54" s="42">
        <v>6.5997335863454895E-2</v>
      </c>
      <c r="C54" s="42">
        <v>2.4504619589946111E-2</v>
      </c>
      <c r="D54" s="42">
        <v>4.4132814135218357E-2</v>
      </c>
      <c r="E54" s="42">
        <v>3.420538554946851E-2</v>
      </c>
      <c r="F54" s="24">
        <v>4.0846333353991404E-2</v>
      </c>
      <c r="G54" s="42">
        <v>2.3593508381948916E-2</v>
      </c>
      <c r="H54" s="42">
        <v>3.994654619564339E-2</v>
      </c>
      <c r="I54" s="42">
        <v>5.1065019402545493E-2</v>
      </c>
      <c r="J54" s="42">
        <v>9.3545356545746416E-2</v>
      </c>
      <c r="K54" s="24">
        <v>5.4634935326247046E-2</v>
      </c>
      <c r="L54" s="28">
        <f t="shared" ref="L54:X54" si="16">L51/L53</f>
        <v>6.265411472138499E-2</v>
      </c>
      <c r="M54" s="28">
        <f t="shared" si="16"/>
        <v>6.2222969975116005E-2</v>
      </c>
      <c r="N54" s="28">
        <f t="shared" si="16"/>
        <v>7.1180243635035584E-2</v>
      </c>
      <c r="O54" s="28">
        <f t="shared" si="16"/>
        <v>9.2757581331718061E-2</v>
      </c>
      <c r="P54" s="24">
        <f t="shared" si="16"/>
        <v>7.3803714113665861E-2</v>
      </c>
      <c r="Q54" s="28">
        <f t="shared" si="16"/>
        <v>7.3022723414040341E-2</v>
      </c>
      <c r="R54" s="28">
        <f t="shared" si="16"/>
        <v>5.4332328198960333E-2</v>
      </c>
      <c r="S54" s="28">
        <f t="shared" si="16"/>
        <v>8.7303188725732395E-2</v>
      </c>
      <c r="T54" s="28">
        <f t="shared" si="16"/>
        <v>3.0338389731621937E-2</v>
      </c>
      <c r="U54" s="24">
        <f t="shared" si="16"/>
        <v>5.6448094923535197E-2</v>
      </c>
      <c r="V54" s="28">
        <f t="shared" si="16"/>
        <v>2.8956088241440043E-2</v>
      </c>
      <c r="W54" s="28">
        <f t="shared" si="16"/>
        <v>1.2981445161828276E-2</v>
      </c>
      <c r="X54" s="28">
        <f t="shared" si="16"/>
        <v>6.3790832897032742E-3</v>
      </c>
      <c r="Y54" s="28"/>
      <c r="Z54" s="24"/>
      <c r="AA54" s="14"/>
      <c r="AB54" s="14"/>
      <c r="AC54" s="14"/>
      <c r="AD54" s="14"/>
      <c r="AE54" s="14"/>
      <c r="AF54" s="14"/>
      <c r="AG54" s="14"/>
      <c r="AH54" s="14"/>
      <c r="AI54" s="14"/>
      <c r="AJ54" s="14"/>
      <c r="AK54" s="14"/>
      <c r="AL54" s="14"/>
      <c r="AM54" s="14"/>
      <c r="AN54" s="14"/>
      <c r="AO54" s="14"/>
      <c r="AP54" s="14"/>
      <c r="AQ54" s="14"/>
      <c r="AR54" s="14"/>
      <c r="AS54" s="14"/>
      <c r="AT54" s="14"/>
      <c r="AU54" s="14"/>
    </row>
    <row r="55" spans="1:47" ht="13.35" customHeight="1">
      <c r="A55" s="20" t="s">
        <v>45</v>
      </c>
      <c r="B55" s="28">
        <v>0.12135362071145372</v>
      </c>
      <c r="C55" s="28">
        <v>9.4153878110680045E-2</v>
      </c>
      <c r="D55" s="28">
        <v>8.5605776839023401E-2</v>
      </c>
      <c r="E55" s="28">
        <v>5.8082040788640807E-2</v>
      </c>
      <c r="F55" s="24">
        <v>8.6762850643039166E-2</v>
      </c>
      <c r="G55" s="28">
        <v>6.8404317286120758E-2</v>
      </c>
      <c r="H55" s="28">
        <v>9.1443308883728203E-2</v>
      </c>
      <c r="I55" s="42">
        <v>9.2717947455700861E-2</v>
      </c>
      <c r="J55" s="42">
        <v>9.0425822728640762E-2</v>
      </c>
      <c r="K55" s="24">
        <v>8.6500552700300035E-2</v>
      </c>
      <c r="L55" s="28">
        <f t="shared" ref="L55:V55" si="17">L52/L53</f>
        <v>8.9110231696260006E-2</v>
      </c>
      <c r="M55" s="28">
        <f t="shared" si="17"/>
        <v>9.0968107001008477E-2</v>
      </c>
      <c r="N55" s="28">
        <f t="shared" si="17"/>
        <v>0.10522000465379193</v>
      </c>
      <c r="O55" s="28">
        <f t="shared" si="17"/>
        <v>0.12927987284561709</v>
      </c>
      <c r="P55" s="24">
        <f t="shared" si="17"/>
        <v>0.10572642579563671</v>
      </c>
      <c r="Q55" s="28">
        <f t="shared" si="17"/>
        <v>9.9460275235308024E-2</v>
      </c>
      <c r="R55" s="28">
        <f t="shared" si="17"/>
        <v>0.11400481742600346</v>
      </c>
      <c r="S55" s="28">
        <f t="shared" si="17"/>
        <v>0.12318727896834693</v>
      </c>
      <c r="T55" s="28">
        <f t="shared" si="17"/>
        <v>0.11871373495582599</v>
      </c>
      <c r="U55" s="24">
        <f t="shared" si="17"/>
        <v>0.11484227774107911</v>
      </c>
      <c r="V55" s="28">
        <f t="shared" si="17"/>
        <v>7.2678226215707922E-2</v>
      </c>
      <c r="W55" s="28">
        <f>W52/W53</f>
        <v>6.9079272761897403E-2</v>
      </c>
      <c r="X55" s="28">
        <f>X52/X53</f>
        <v>6.8521158864442988E-2</v>
      </c>
      <c r="Y55" s="28"/>
      <c r="Z55" s="24"/>
      <c r="AA55" s="14"/>
      <c r="AB55" s="14"/>
      <c r="AC55" s="14"/>
      <c r="AD55" s="14"/>
      <c r="AE55" s="14"/>
      <c r="AF55" s="14"/>
      <c r="AG55" s="14"/>
      <c r="AH55" s="14"/>
      <c r="AI55" s="14"/>
      <c r="AJ55" s="14"/>
      <c r="AK55" s="14"/>
      <c r="AL55" s="14"/>
      <c r="AM55" s="14"/>
      <c r="AN55" s="14"/>
      <c r="AO55" s="14"/>
      <c r="AP55" s="14"/>
      <c r="AQ55" s="14"/>
      <c r="AR55" s="14"/>
      <c r="AS55" s="14"/>
      <c r="AT55" s="14"/>
      <c r="AU55" s="14"/>
    </row>
    <row r="56" spans="1:47" ht="13.35" customHeight="1">
      <c r="A56" s="43" t="s">
        <v>46</v>
      </c>
      <c r="B56" s="13"/>
      <c r="C56" s="13"/>
      <c r="D56" s="13"/>
      <c r="E56" s="13"/>
      <c r="F56" s="13"/>
      <c r="G56" s="13"/>
      <c r="H56" s="13"/>
      <c r="I56" s="13"/>
      <c r="J56" s="13"/>
      <c r="K56" s="13"/>
      <c r="L56" s="13"/>
      <c r="M56" s="13"/>
      <c r="N56" s="13"/>
      <c r="O56" s="13"/>
      <c r="P56" s="13"/>
      <c r="Q56" s="13"/>
      <c r="R56" s="13"/>
      <c r="S56" s="13"/>
      <c r="T56" s="59"/>
      <c r="U56" s="59"/>
      <c r="V56" s="13"/>
      <c r="W56" s="13"/>
      <c r="X56" s="13"/>
      <c r="Y56" s="13"/>
      <c r="Z56" s="13"/>
      <c r="AA56" s="14"/>
      <c r="AB56" s="14"/>
      <c r="AC56" s="14"/>
      <c r="AD56" s="14"/>
      <c r="AE56" s="14"/>
      <c r="AF56" s="14"/>
      <c r="AG56" s="14"/>
      <c r="AH56" s="14"/>
      <c r="AI56" s="14"/>
      <c r="AJ56" s="14"/>
      <c r="AK56" s="14"/>
      <c r="AL56" s="14"/>
      <c r="AM56" s="14"/>
      <c r="AN56" s="14"/>
      <c r="AO56" s="14"/>
      <c r="AP56" s="14"/>
      <c r="AQ56" s="14"/>
      <c r="AR56" s="14"/>
      <c r="AS56" s="14"/>
      <c r="AT56" s="14"/>
      <c r="AU56" s="14"/>
    </row>
    <row r="57" spans="1:47" ht="13.35" customHeight="1">
      <c r="A57" s="19" t="s">
        <v>47</v>
      </c>
      <c r="B57" s="26">
        <v>70.844225999999992</v>
      </c>
      <c r="C57" s="18">
        <v>49.276420999999992</v>
      </c>
      <c r="D57" s="18">
        <v>67.02685900000003</v>
      </c>
      <c r="E57" s="18">
        <v>75.960118000000008</v>
      </c>
      <c r="F57" s="27">
        <v>263.20762400000007</v>
      </c>
      <c r="G57" s="26">
        <v>53.194536000000014</v>
      </c>
      <c r="H57" s="18">
        <v>80.325124999999957</v>
      </c>
      <c r="I57" s="18">
        <v>99.362510999999998</v>
      </c>
      <c r="J57" s="18">
        <v>140.41227199999997</v>
      </c>
      <c r="K57" s="27">
        <f t="shared" ref="K57:X57" si="18">K31</f>
        <v>373.29444299999983</v>
      </c>
      <c r="L57" s="18">
        <f t="shared" si="18"/>
        <v>112.24113200000006</v>
      </c>
      <c r="M57" s="18">
        <f t="shared" si="18"/>
        <v>114.2</v>
      </c>
      <c r="N57" s="18">
        <f t="shared" si="18"/>
        <v>134.786148</v>
      </c>
      <c r="O57" s="18">
        <f t="shared" si="18"/>
        <v>194.34267199999999</v>
      </c>
      <c r="P57" s="27">
        <f t="shared" si="18"/>
        <v>555.56995200000006</v>
      </c>
      <c r="Q57" s="18">
        <f t="shared" si="18"/>
        <v>175.20965000000007</v>
      </c>
      <c r="R57" s="18">
        <f t="shared" si="18"/>
        <v>145.70858800000005</v>
      </c>
      <c r="S57" s="18">
        <f t="shared" si="18"/>
        <v>214.90208620980093</v>
      </c>
      <c r="T57" s="18">
        <f t="shared" si="18"/>
        <v>179.1</v>
      </c>
      <c r="U57" s="27">
        <f t="shared" si="18"/>
        <v>714.92032420980104</v>
      </c>
      <c r="V57" s="18">
        <f t="shared" si="18"/>
        <v>192.5</v>
      </c>
      <c r="W57" s="18">
        <f t="shared" si="18"/>
        <v>151.80000000000001</v>
      </c>
      <c r="X57" s="18">
        <f t="shared" si="18"/>
        <v>156.6408437300004</v>
      </c>
      <c r="Y57" s="18"/>
      <c r="Z57" s="27"/>
      <c r="AA57" s="14"/>
      <c r="AB57" s="14"/>
      <c r="AC57" s="14"/>
      <c r="AD57" s="14"/>
      <c r="AE57" s="14"/>
      <c r="AF57" s="14"/>
      <c r="AG57" s="14"/>
      <c r="AH57" s="14"/>
      <c r="AI57" s="14"/>
      <c r="AJ57" s="14"/>
      <c r="AK57" s="14"/>
      <c r="AL57" s="14"/>
      <c r="AM57" s="14"/>
      <c r="AN57" s="14"/>
      <c r="AO57" s="14"/>
      <c r="AP57" s="14"/>
      <c r="AQ57" s="14"/>
      <c r="AR57" s="14"/>
      <c r="AS57" s="14"/>
      <c r="AT57" s="14"/>
      <c r="AU57" s="14"/>
    </row>
    <row r="58" spans="1:47" ht="13.35" customHeight="1">
      <c r="A58" s="15" t="s">
        <v>48</v>
      </c>
      <c r="B58" s="18">
        <v>80.853729000000001</v>
      </c>
      <c r="C58" s="18">
        <v>74.022248999999988</v>
      </c>
      <c r="D58" s="18">
        <v>71.693859000000032</v>
      </c>
      <c r="E58" s="18">
        <v>70.071614000000011</v>
      </c>
      <c r="F58" s="17">
        <v>296.69498300000009</v>
      </c>
      <c r="G58" s="18">
        <v>64.903885000000017</v>
      </c>
      <c r="H58" s="18">
        <v>97.469724999999954</v>
      </c>
      <c r="I58" s="18">
        <v>95.360799</v>
      </c>
      <c r="J58" s="18">
        <v>109.38971899999999</v>
      </c>
      <c r="K58" s="17">
        <f t="shared" ref="K58:X58" si="19">K35</f>
        <v>367.12412599999982</v>
      </c>
      <c r="L58" s="16">
        <f t="shared" si="19"/>
        <v>108.11596300000006</v>
      </c>
      <c r="M58" s="16">
        <f t="shared" si="19"/>
        <v>117.095279</v>
      </c>
      <c r="N58" s="16">
        <f t="shared" si="19"/>
        <v>144.09498099999999</v>
      </c>
      <c r="O58" s="16">
        <f t="shared" si="19"/>
        <v>212.958741</v>
      </c>
      <c r="P58" s="17">
        <f t="shared" si="19"/>
        <v>582.26496400000008</v>
      </c>
      <c r="Q58" s="16">
        <f t="shared" si="19"/>
        <v>177.05105000000006</v>
      </c>
      <c r="R58" s="16">
        <f t="shared" si="19"/>
        <v>199.73272800000007</v>
      </c>
      <c r="S58" s="16">
        <f>S35</f>
        <v>234.26874520980095</v>
      </c>
      <c r="T58" s="16">
        <f>T35</f>
        <v>378.08184800000004</v>
      </c>
      <c r="U58" s="17">
        <f t="shared" si="19"/>
        <v>989.13437120980109</v>
      </c>
      <c r="V58" s="16">
        <f t="shared" si="19"/>
        <v>268.66478999999998</v>
      </c>
      <c r="W58" s="16">
        <f t="shared" si="19"/>
        <v>283.76222214519998</v>
      </c>
      <c r="X58" s="16">
        <f t="shared" si="19"/>
        <v>298.42575559100044</v>
      </c>
      <c r="Y58" s="16"/>
      <c r="Z58" s="17"/>
      <c r="AA58" s="14"/>
      <c r="AB58" s="14"/>
      <c r="AC58" s="14"/>
      <c r="AD58" s="14"/>
      <c r="AE58" s="14"/>
      <c r="AF58" s="14"/>
      <c r="AG58" s="14"/>
      <c r="AH58" s="14"/>
      <c r="AI58" s="14"/>
      <c r="AJ58" s="14"/>
      <c r="AK58" s="14"/>
      <c r="AL58" s="14"/>
      <c r="AM58" s="14"/>
      <c r="AN58" s="14"/>
      <c r="AO58" s="14"/>
      <c r="AP58" s="14"/>
      <c r="AQ58" s="14"/>
      <c r="AR58" s="14"/>
      <c r="AS58" s="14"/>
      <c r="AT58" s="14"/>
      <c r="AU58" s="14"/>
    </row>
    <row r="59" spans="1:47" ht="13.35" customHeight="1">
      <c r="A59" s="19" t="s">
        <v>49</v>
      </c>
      <c r="B59" s="16">
        <v>622.19408499999997</v>
      </c>
      <c r="C59" s="16">
        <v>745.21679200000005</v>
      </c>
      <c r="D59" s="16">
        <v>781.36544600000002</v>
      </c>
      <c r="E59" s="16">
        <v>909.302278</v>
      </c>
      <c r="F59" s="17">
        <v>3058.078602</v>
      </c>
      <c r="G59" s="16">
        <v>858.62143400000002</v>
      </c>
      <c r="H59" s="16">
        <v>997.39879399999995</v>
      </c>
      <c r="I59" s="16">
        <v>979.28671299999996</v>
      </c>
      <c r="J59" s="16">
        <v>1151.3364529999999</v>
      </c>
      <c r="K59" s="17">
        <v>3986.6433940000002</v>
      </c>
      <c r="L59" s="18">
        <f>L10</f>
        <v>1101.7656910000001</v>
      </c>
      <c r="M59" s="18">
        <f>M10</f>
        <v>1176.6513399999999</v>
      </c>
      <c r="N59" s="18">
        <f>N10</f>
        <v>1216.4445860000001</v>
      </c>
      <c r="O59" s="18">
        <f>O10</f>
        <v>1540.690895</v>
      </c>
      <c r="P59" s="17">
        <v>5035.5525120000002</v>
      </c>
      <c r="Q59" s="18">
        <f t="shared" ref="Q59:X59" si="20">Q10</f>
        <v>1624.2100740000001</v>
      </c>
      <c r="R59" s="18">
        <f t="shared" si="20"/>
        <v>1621.8653059999999</v>
      </c>
      <c r="S59" s="18">
        <f t="shared" si="20"/>
        <v>1777.7483159999999</v>
      </c>
      <c r="T59" s="18">
        <f t="shared" si="20"/>
        <v>2999.5</v>
      </c>
      <c r="U59" s="17">
        <f t="shared" si="20"/>
        <v>8023.3</v>
      </c>
      <c r="V59" s="18">
        <f t="shared" si="20"/>
        <v>3349.9</v>
      </c>
      <c r="W59" s="18">
        <f t="shared" si="20"/>
        <v>3682.1786329734</v>
      </c>
      <c r="X59" s="18">
        <f t="shared" si="20"/>
        <v>3937.7421318587003</v>
      </c>
      <c r="Y59" s="18"/>
      <c r="Z59" s="17"/>
      <c r="AA59" s="14"/>
      <c r="AB59" s="14"/>
      <c r="AC59" s="14"/>
      <c r="AD59" s="14"/>
      <c r="AE59" s="14"/>
      <c r="AF59" s="14"/>
      <c r="AG59" s="14"/>
      <c r="AH59" s="14"/>
      <c r="AI59" s="14"/>
      <c r="AJ59" s="14"/>
      <c r="AK59" s="14"/>
      <c r="AL59" s="14"/>
      <c r="AM59" s="14"/>
      <c r="AN59" s="14"/>
      <c r="AO59" s="14"/>
      <c r="AP59" s="14"/>
      <c r="AQ59" s="14"/>
      <c r="AR59" s="14"/>
      <c r="AS59" s="14"/>
      <c r="AT59" s="14"/>
      <c r="AU59" s="14"/>
    </row>
    <row r="60" spans="1:47" ht="13.35" customHeight="1">
      <c r="A60" s="20" t="s">
        <v>50</v>
      </c>
      <c r="B60" s="42">
        <v>0.11386194068366946</v>
      </c>
      <c r="C60" s="42">
        <v>6.6123605276999703E-2</v>
      </c>
      <c r="D60" s="42">
        <v>8.5781703482188568E-2</v>
      </c>
      <c r="E60" s="42">
        <v>8.3536707031102372E-2</v>
      </c>
      <c r="F60" s="24">
        <v>8.6069607180096958E-2</v>
      </c>
      <c r="G60" s="42">
        <v>6.1953421954756387E-2</v>
      </c>
      <c r="H60" s="42">
        <v>8.0534612116244408E-2</v>
      </c>
      <c r="I60" s="42">
        <v>0.10146416741998622</v>
      </c>
      <c r="J60" s="42">
        <v>0.12195589884619069</v>
      </c>
      <c r="K60" s="24">
        <v>9.3636276463005819E-2</v>
      </c>
      <c r="L60" s="42">
        <f>L57/L59</f>
        <v>0.10187386748095795</v>
      </c>
      <c r="M60" s="42">
        <f>M57/M59</f>
        <v>9.7055088553249777E-2</v>
      </c>
      <c r="N60" s="42">
        <f>N57/N59</f>
        <v>0.11080336050753732</v>
      </c>
      <c r="O60" s="42">
        <f>O57/O59</f>
        <v>0.12613994970094244</v>
      </c>
      <c r="P60" s="24">
        <v>0.11031722729058889</v>
      </c>
      <c r="Q60" s="42">
        <f t="shared" ref="Q60:X60" si="21">Q57/Q59</f>
        <v>0.10787376140852581</v>
      </c>
      <c r="R60" s="42">
        <f t="shared" si="21"/>
        <v>8.9840128807835817E-2</v>
      </c>
      <c r="S60" s="42">
        <f t="shared" si="21"/>
        <v>0.1208844268199554</v>
      </c>
      <c r="T60" s="42">
        <f t="shared" si="21"/>
        <v>5.9709951658609768E-2</v>
      </c>
      <c r="U60" s="24">
        <f t="shared" si="21"/>
        <v>8.9105520697194546E-2</v>
      </c>
      <c r="V60" s="42">
        <f t="shared" si="21"/>
        <v>5.7464401922445445E-2</v>
      </c>
      <c r="W60" s="42">
        <f t="shared" si="21"/>
        <v>4.1225593631078084E-2</v>
      </c>
      <c r="X60" s="42">
        <f t="shared" si="21"/>
        <v>3.9779355398283152E-2</v>
      </c>
      <c r="Y60" s="42"/>
      <c r="Z60" s="24"/>
      <c r="AA60" s="14"/>
      <c r="AB60" s="14"/>
      <c r="AC60" s="14"/>
      <c r="AD60" s="14"/>
      <c r="AE60" s="14"/>
      <c r="AF60" s="14"/>
      <c r="AG60" s="14"/>
      <c r="AH60" s="14"/>
      <c r="AI60" s="14"/>
      <c r="AJ60" s="14"/>
      <c r="AK60" s="14"/>
      <c r="AL60" s="14"/>
      <c r="AM60" s="14"/>
      <c r="AN60" s="14"/>
      <c r="AO60" s="14"/>
      <c r="AP60" s="14"/>
      <c r="AQ60" s="14"/>
      <c r="AR60" s="14"/>
      <c r="AS60" s="14"/>
      <c r="AT60" s="14"/>
      <c r="AU60" s="14"/>
    </row>
    <row r="61" spans="1:47" ht="13.35" customHeight="1">
      <c r="A61" s="20" t="s">
        <v>51</v>
      </c>
      <c r="B61" s="42">
        <v>0.129949369415815</v>
      </c>
      <c r="C61" s="42">
        <v>9.9329818912615137E-2</v>
      </c>
      <c r="D61" s="42">
        <v>9.1754580864841603E-2</v>
      </c>
      <c r="E61" s="42">
        <v>7.7060858303491478E-2</v>
      </c>
      <c r="F61" s="24">
        <v>9.7020064430639541E-2</v>
      </c>
      <c r="G61" s="42">
        <v>7.5590804550076038E-2</v>
      </c>
      <c r="H61" s="42">
        <v>9.7723925060210132E-2</v>
      </c>
      <c r="I61" s="42">
        <v>9.73778136005405E-2</v>
      </c>
      <c r="J61" s="42">
        <v>9.5011079267894941E-2</v>
      </c>
      <c r="K61" s="24">
        <v>9.2088529049909745E-2</v>
      </c>
      <c r="L61" s="42">
        <f t="shared" ref="L61:X61" si="22">L58/L59</f>
        <v>9.8129723845249109E-2</v>
      </c>
      <c r="M61" s="42">
        <f t="shared" si="22"/>
        <v>9.9515697657727581E-2</v>
      </c>
      <c r="N61" s="42">
        <f t="shared" si="22"/>
        <v>0.11845585294914535</v>
      </c>
      <c r="O61" s="42">
        <f t="shared" si="22"/>
        <v>0.13822288538934996</v>
      </c>
      <c r="P61" s="24">
        <f t="shared" si="22"/>
        <v>0.11563079972106943</v>
      </c>
      <c r="Q61" s="42">
        <f t="shared" si="22"/>
        <v>0.10900748175017172</v>
      </c>
      <c r="R61" s="42">
        <f t="shared" si="22"/>
        <v>0.12315000959765279</v>
      </c>
      <c r="S61" s="42">
        <f t="shared" si="22"/>
        <v>0.13177835304432428</v>
      </c>
      <c r="T61" s="42">
        <f t="shared" si="22"/>
        <v>0.12604829071511919</v>
      </c>
      <c r="U61" s="24">
        <f t="shared" si="22"/>
        <v>0.12328273543427282</v>
      </c>
      <c r="V61" s="42">
        <f t="shared" si="22"/>
        <v>8.0200838831009869E-2</v>
      </c>
      <c r="W61" s="42">
        <f t="shared" si="22"/>
        <v>7.7063676271473786E-2</v>
      </c>
      <c r="X61" s="42">
        <f t="shared" si="22"/>
        <v>7.5786007716593912E-2</v>
      </c>
      <c r="Y61" s="42"/>
      <c r="Z61" s="24"/>
      <c r="AA61" s="14"/>
      <c r="AB61" s="14"/>
      <c r="AC61" s="14"/>
      <c r="AD61" s="14"/>
      <c r="AE61" s="14"/>
      <c r="AF61" s="14"/>
      <c r="AG61" s="14"/>
      <c r="AH61" s="14"/>
      <c r="AI61" s="14"/>
      <c r="AJ61" s="14"/>
      <c r="AK61" s="14"/>
      <c r="AL61" s="14"/>
      <c r="AM61" s="14"/>
      <c r="AN61" s="14"/>
      <c r="AO61" s="14"/>
      <c r="AP61" s="14"/>
      <c r="AQ61" s="14"/>
      <c r="AR61" s="14"/>
      <c r="AS61" s="14"/>
      <c r="AT61" s="14"/>
      <c r="AU61" s="14"/>
    </row>
    <row r="62" spans="1:47" ht="13.35" customHeight="1">
      <c r="A62" s="43" t="s">
        <v>52</v>
      </c>
      <c r="B62" s="13"/>
      <c r="C62" s="13"/>
      <c r="D62" s="13"/>
      <c r="E62" s="13"/>
      <c r="F62" s="13"/>
      <c r="G62" s="13"/>
      <c r="H62" s="13"/>
      <c r="I62" s="13"/>
      <c r="J62" s="13"/>
      <c r="K62" s="13"/>
      <c r="L62" s="13"/>
      <c r="M62" s="13"/>
      <c r="N62" s="13"/>
      <c r="O62" s="13"/>
      <c r="P62" s="13"/>
      <c r="Q62" s="13"/>
      <c r="R62" s="13"/>
      <c r="S62" s="13"/>
      <c r="T62" s="59"/>
      <c r="U62" s="59"/>
      <c r="V62" s="13"/>
      <c r="W62" s="13"/>
      <c r="X62" s="13"/>
      <c r="Y62" s="13"/>
      <c r="Z62" s="13"/>
      <c r="AA62" s="14"/>
      <c r="AB62" s="14"/>
      <c r="AC62" s="14"/>
      <c r="AD62" s="14"/>
      <c r="AE62" s="14"/>
      <c r="AF62" s="14"/>
      <c r="AG62" s="14"/>
      <c r="AH62" s="14"/>
      <c r="AI62" s="14"/>
      <c r="AJ62" s="14"/>
      <c r="AK62" s="14"/>
      <c r="AL62" s="14"/>
      <c r="AM62" s="14"/>
      <c r="AN62" s="14"/>
      <c r="AO62" s="14"/>
      <c r="AP62" s="14"/>
      <c r="AQ62" s="14"/>
      <c r="AR62" s="14"/>
      <c r="AS62" s="14"/>
      <c r="AT62" s="14"/>
      <c r="AU62" s="14"/>
    </row>
    <row r="63" spans="1:47" ht="13.35" customHeight="1">
      <c r="A63" s="19" t="s">
        <v>53</v>
      </c>
      <c r="B63" s="26">
        <v>80.853729000000001</v>
      </c>
      <c r="C63" s="18">
        <v>74.022248999999988</v>
      </c>
      <c r="D63" s="18">
        <v>71.693859000000032</v>
      </c>
      <c r="E63" s="18">
        <v>70.071614000000011</v>
      </c>
      <c r="F63" s="27">
        <v>296.69498300000009</v>
      </c>
      <c r="G63" s="26">
        <v>64.903885000000017</v>
      </c>
      <c r="H63" s="18">
        <v>97.469724999999954</v>
      </c>
      <c r="I63" s="18">
        <v>95.360799</v>
      </c>
      <c r="J63" s="18">
        <v>109.38971899999999</v>
      </c>
      <c r="K63" s="27">
        <v>367.12412599999982</v>
      </c>
      <c r="L63" s="26">
        <v>112.14113200000007</v>
      </c>
      <c r="M63" s="18">
        <v>114.33830700000003</v>
      </c>
      <c r="N63" s="18">
        <v>147.64342199999999</v>
      </c>
      <c r="O63" s="18">
        <v>199.52088999999998</v>
      </c>
      <c r="P63" s="27">
        <v>573.54368299999987</v>
      </c>
      <c r="Q63" s="18">
        <v>184.20424700000007</v>
      </c>
      <c r="R63" s="18">
        <v>176.60082100000005</v>
      </c>
      <c r="S63" s="18">
        <f t="shared" ref="S63:X63" si="23">S58</f>
        <v>234.26874520980095</v>
      </c>
      <c r="T63" s="18">
        <f t="shared" si="23"/>
        <v>378.08184800000004</v>
      </c>
      <c r="U63" s="68">
        <f t="shared" si="23"/>
        <v>989.13437120980109</v>
      </c>
      <c r="V63" s="18">
        <f t="shared" si="23"/>
        <v>268.66478999999998</v>
      </c>
      <c r="W63" s="18">
        <f t="shared" si="23"/>
        <v>283.76222214519998</v>
      </c>
      <c r="X63" s="18">
        <f t="shared" si="23"/>
        <v>298.42575559100044</v>
      </c>
      <c r="Y63" s="18"/>
      <c r="Z63" s="27"/>
      <c r="AA63" s="14"/>
      <c r="AB63" s="14"/>
      <c r="AC63" s="14"/>
      <c r="AD63" s="14"/>
      <c r="AE63" s="14"/>
      <c r="AF63" s="14"/>
      <c r="AG63" s="14"/>
      <c r="AH63" s="14"/>
      <c r="AI63" s="14"/>
      <c r="AJ63" s="14"/>
      <c r="AK63" s="14"/>
      <c r="AL63" s="14"/>
      <c r="AM63" s="14"/>
      <c r="AN63" s="14"/>
      <c r="AO63" s="14"/>
      <c r="AP63" s="14"/>
      <c r="AQ63" s="14"/>
      <c r="AR63" s="14"/>
      <c r="AS63" s="14"/>
      <c r="AT63" s="14"/>
      <c r="AU63" s="14"/>
    </row>
    <row r="64" spans="1:47" ht="13.35" customHeight="1">
      <c r="A64" s="19" t="s">
        <v>10</v>
      </c>
      <c r="B64" s="26">
        <v>191.303764</v>
      </c>
      <c r="C64" s="18">
        <v>190.71752600000002</v>
      </c>
      <c r="D64" s="18">
        <v>198.14450999999997</v>
      </c>
      <c r="E64" s="18">
        <v>199.848973</v>
      </c>
      <c r="F64" s="27">
        <v>780.0147750000001</v>
      </c>
      <c r="G64" s="26">
        <v>200.049846</v>
      </c>
      <c r="H64" s="18">
        <v>248.58306099999993</v>
      </c>
      <c r="I64" s="18">
        <v>249.88720599999999</v>
      </c>
      <c r="J64" s="18">
        <v>309.88460999999984</v>
      </c>
      <c r="K64" s="27">
        <v>1008.4047220000002</v>
      </c>
      <c r="L64" s="26">
        <v>289.56422100000009</v>
      </c>
      <c r="M64" s="18">
        <v>321.02483199999995</v>
      </c>
      <c r="N64" s="18">
        <v>343.57169700000009</v>
      </c>
      <c r="O64" s="18">
        <v>439.94259499999998</v>
      </c>
      <c r="P64" s="27">
        <v>1394.103345</v>
      </c>
      <c r="Q64" s="18">
        <f t="shared" ref="Q64:W64" si="24">Q12</f>
        <v>446.69422900000018</v>
      </c>
      <c r="R64" s="18">
        <f t="shared" si="24"/>
        <v>460.28922499999999</v>
      </c>
      <c r="S64" s="18">
        <f t="shared" si="24"/>
        <v>480.61583599999994</v>
      </c>
      <c r="T64" s="18">
        <f t="shared" si="24"/>
        <v>795.69999999999982</v>
      </c>
      <c r="U64" s="27">
        <f t="shared" si="24"/>
        <v>2183.3000000000002</v>
      </c>
      <c r="V64" s="18">
        <f t="shared" si="24"/>
        <v>820</v>
      </c>
      <c r="W64" s="18">
        <f t="shared" si="24"/>
        <v>869.33863297339985</v>
      </c>
      <c r="X64" s="18">
        <f t="shared" ref="X64" si="25">X12</f>
        <v>895.55567553410037</v>
      </c>
      <c r="Y64" s="18"/>
      <c r="Z64" s="27"/>
      <c r="AA64" s="14"/>
      <c r="AB64" s="14"/>
      <c r="AC64" s="14"/>
      <c r="AD64" s="14"/>
      <c r="AE64" s="14"/>
      <c r="AF64" s="14"/>
      <c r="AG64" s="14"/>
      <c r="AH64" s="14"/>
      <c r="AI64" s="14"/>
      <c r="AJ64" s="14"/>
      <c r="AK64" s="14"/>
      <c r="AL64" s="14"/>
      <c r="AM64" s="14"/>
      <c r="AN64" s="14"/>
      <c r="AO64" s="14"/>
      <c r="AP64" s="14"/>
      <c r="AQ64" s="14"/>
      <c r="AR64" s="14"/>
      <c r="AS64" s="14"/>
      <c r="AT64" s="14"/>
      <c r="AU64" s="14"/>
    </row>
    <row r="65" spans="1:47" ht="13.35" customHeight="1">
      <c r="A65" s="20" t="s">
        <v>54</v>
      </c>
      <c r="B65" s="42">
        <v>0.42264578233808303</v>
      </c>
      <c r="C65" s="42">
        <v>0.38812504835030198</v>
      </c>
      <c r="D65" s="42">
        <v>0.36182611872516701</v>
      </c>
      <c r="E65" s="42">
        <v>0.35062283757645335</v>
      </c>
      <c r="F65" s="24">
        <v>0.38037097822922655</v>
      </c>
      <c r="G65" s="42">
        <v>0.32443856517640118</v>
      </c>
      <c r="H65" s="42">
        <v>0.39210123412230402</v>
      </c>
      <c r="I65" s="42">
        <v>0.38161537169694076</v>
      </c>
      <c r="J65" s="42">
        <v>0.35300145754253509</v>
      </c>
      <c r="K65" s="24">
        <v>0.36406426704534983</v>
      </c>
      <c r="L65" s="42">
        <v>0.38727551219112816</v>
      </c>
      <c r="M65" s="42">
        <v>0.35616655038075073</v>
      </c>
      <c r="N65" s="42">
        <v>0.42973103806044871</v>
      </c>
      <c r="O65" s="42">
        <v>0.45351573652467086</v>
      </c>
      <c r="P65" s="24">
        <v>0.41140686238006258</v>
      </c>
      <c r="Q65" s="42">
        <v>0.41237212178087035</v>
      </c>
      <c r="R65" s="42">
        <v>0.38367359348896352</v>
      </c>
      <c r="S65" s="42">
        <v>0.47018279524564183</v>
      </c>
      <c r="T65" s="42">
        <f>T63/T64</f>
        <v>0.47515627497800694</v>
      </c>
      <c r="U65" s="24">
        <f>U63/U64</f>
        <v>0.45304556002830626</v>
      </c>
      <c r="V65" s="42">
        <f>V63/V64</f>
        <v>0.32763998780487802</v>
      </c>
      <c r="W65" s="42">
        <f>W63/W64</f>
        <v>0.32641160921912299</v>
      </c>
      <c r="X65" s="42">
        <f>X63/X64</f>
        <v>0.33322970725747714</v>
      </c>
      <c r="Y65" s="42"/>
      <c r="Z65" s="24"/>
      <c r="AA65" s="14"/>
      <c r="AB65" s="14"/>
      <c r="AC65" s="14"/>
      <c r="AD65" s="14"/>
      <c r="AE65" s="14"/>
      <c r="AF65" s="14"/>
      <c r="AG65" s="14"/>
      <c r="AH65" s="14"/>
      <c r="AI65" s="14"/>
      <c r="AJ65" s="14"/>
      <c r="AK65" s="14"/>
      <c r="AL65" s="14"/>
      <c r="AM65" s="14"/>
      <c r="AN65" s="14"/>
      <c r="AO65" s="14"/>
      <c r="AP65" s="14"/>
      <c r="AQ65" s="14"/>
      <c r="AR65" s="14"/>
      <c r="AS65" s="14"/>
      <c r="AT65" s="14"/>
      <c r="AU65" s="14"/>
    </row>
    <row r="66" spans="1:47" ht="13.35" customHeight="1">
      <c r="A66" s="43" t="s">
        <v>55</v>
      </c>
      <c r="B66" s="13"/>
      <c r="C66" s="13"/>
      <c r="D66" s="13"/>
      <c r="E66" s="13"/>
      <c r="F66" s="13"/>
      <c r="G66" s="13"/>
      <c r="H66" s="13"/>
      <c r="I66" s="13"/>
      <c r="J66" s="13"/>
      <c r="K66" s="13"/>
      <c r="L66" s="13"/>
      <c r="M66" s="13"/>
      <c r="N66" s="13"/>
      <c r="O66" s="13"/>
      <c r="P66" s="13"/>
      <c r="Q66" s="13"/>
      <c r="R66" s="13"/>
      <c r="S66" s="13"/>
      <c r="T66" s="59"/>
      <c r="U66" s="59"/>
      <c r="V66" s="13"/>
      <c r="W66" s="13"/>
      <c r="X66" s="13"/>
      <c r="Y66" s="13"/>
      <c r="Z66" s="13"/>
      <c r="AA66" s="14"/>
      <c r="AB66" s="14"/>
      <c r="AC66" s="14"/>
      <c r="AD66" s="14"/>
      <c r="AE66" s="14"/>
      <c r="AF66" s="14"/>
      <c r="AG66" s="14"/>
      <c r="AH66" s="14"/>
      <c r="AI66" s="14"/>
      <c r="AJ66" s="14"/>
      <c r="AK66" s="14"/>
      <c r="AL66" s="14"/>
      <c r="AM66" s="14"/>
      <c r="AN66" s="14"/>
      <c r="AO66" s="14"/>
      <c r="AP66" s="14"/>
      <c r="AQ66" s="14"/>
      <c r="AR66" s="14"/>
      <c r="AS66" s="14"/>
      <c r="AT66" s="14"/>
      <c r="AU66" s="14"/>
    </row>
    <row r="67" spans="1:47" ht="13.35" customHeight="1">
      <c r="A67" s="19" t="s">
        <v>56</v>
      </c>
      <c r="B67" s="26">
        <v>-53.415751918299982</v>
      </c>
      <c r="C67" s="18">
        <v>-71.721831860300028</v>
      </c>
      <c r="D67" s="18">
        <v>-56.211194720599998</v>
      </c>
      <c r="E67" s="18">
        <v>-62.249846916199999</v>
      </c>
      <c r="F67" s="27">
        <v>-243.59862541539999</v>
      </c>
      <c r="G67" s="26">
        <v>-65.457561799700002</v>
      </c>
      <c r="H67" s="18">
        <v>-75.484381111800005</v>
      </c>
      <c r="I67" s="18">
        <v>-53.228538895899995</v>
      </c>
      <c r="J67" s="18">
        <v>-86.150110649800013</v>
      </c>
      <c r="K67" s="27">
        <v>-280.32059245720001</v>
      </c>
      <c r="L67" s="26">
        <v>-69.102807279200007</v>
      </c>
      <c r="M67" s="18">
        <v>-79.60108882530001</v>
      </c>
      <c r="N67" s="18">
        <v>-89.996576815699996</v>
      </c>
      <c r="O67" s="18">
        <v>-90.047274899899975</v>
      </c>
      <c r="P67" s="27">
        <v>-328.74774782010002</v>
      </c>
      <c r="Q67" s="18">
        <v>-110.71734257420002</v>
      </c>
      <c r="R67" s="18">
        <v>-125.6769806663</v>
      </c>
      <c r="S67" s="18">
        <v>-164.94276310119997</v>
      </c>
      <c r="T67" s="18">
        <v>-293</v>
      </c>
      <c r="U67" s="27">
        <v>-683</v>
      </c>
      <c r="V67" s="18">
        <v>-238.1</v>
      </c>
      <c r="W67" s="18">
        <v>-293.8</v>
      </c>
      <c r="X67" s="18">
        <v>-269.58606906019997</v>
      </c>
      <c r="Y67" s="18"/>
      <c r="Z67" s="27"/>
      <c r="AA67" s="14"/>
      <c r="AB67" s="14"/>
      <c r="AC67" s="14"/>
      <c r="AD67" s="14"/>
      <c r="AE67" s="14"/>
      <c r="AF67" s="14"/>
      <c r="AG67" s="14"/>
      <c r="AH67" s="14"/>
      <c r="AI67" s="14"/>
      <c r="AJ67" s="14"/>
      <c r="AK67" s="14"/>
      <c r="AL67" s="14"/>
      <c r="AM67" s="14"/>
      <c r="AN67" s="14"/>
      <c r="AO67" s="14"/>
      <c r="AP67" s="14"/>
      <c r="AQ67" s="14"/>
      <c r="AR67" s="14"/>
      <c r="AS67" s="14"/>
      <c r="AT67" s="14"/>
      <c r="AU67" s="14"/>
    </row>
    <row r="68" spans="1:47" ht="13.35" customHeight="1">
      <c r="A68" s="19" t="s">
        <v>57</v>
      </c>
      <c r="B68" s="26">
        <v>-73.261037930800015</v>
      </c>
      <c r="C68" s="18">
        <v>-78.386448251100006</v>
      </c>
      <c r="D68" s="18">
        <v>-75.166364644200016</v>
      </c>
      <c r="E68" s="18">
        <v>-85.747589292699971</v>
      </c>
      <c r="F68" s="27">
        <v>-312.56144011880002</v>
      </c>
      <c r="G68" s="26">
        <v>-83.342234851200004</v>
      </c>
      <c r="H68" s="18">
        <v>-104.15572179630001</v>
      </c>
      <c r="I68" s="18">
        <v>-98.401691807500015</v>
      </c>
      <c r="J68" s="18">
        <v>-119.18589837410001</v>
      </c>
      <c r="K68" s="27">
        <v>-405.08554682910005</v>
      </c>
      <c r="L68" s="26">
        <v>-119.55681104999999</v>
      </c>
      <c r="M68" s="18">
        <v>-132.56828475449998</v>
      </c>
      <c r="N68" s="18">
        <v>-124.85962976419999</v>
      </c>
      <c r="O68" s="18">
        <v>-160.61795420429999</v>
      </c>
      <c r="P68" s="27">
        <v>-537.60267977299998</v>
      </c>
      <c r="Q68" s="18">
        <v>-184.15663482329998</v>
      </c>
      <c r="R68" s="18">
        <v>-197.95919153760002</v>
      </c>
      <c r="S68" s="18">
        <v>-175.70960070169997</v>
      </c>
      <c r="T68" s="18">
        <v>-311.5</v>
      </c>
      <c r="U68" s="27">
        <v>-869.4</v>
      </c>
      <c r="V68" s="18">
        <v>-400</v>
      </c>
      <c r="W68" s="18">
        <v>-418.5</v>
      </c>
      <c r="X68" s="18">
        <v>-459.51069118860005</v>
      </c>
      <c r="Y68" s="18"/>
      <c r="Z68" s="27"/>
      <c r="AA68" s="14"/>
      <c r="AB68" s="14"/>
      <c r="AC68" s="14"/>
      <c r="AD68" s="14"/>
      <c r="AE68" s="14"/>
      <c r="AF68" s="14"/>
      <c r="AG68" s="14"/>
      <c r="AH68" s="14"/>
      <c r="AI68" s="14"/>
      <c r="AJ68" s="14"/>
      <c r="AK68" s="14"/>
      <c r="AL68" s="14"/>
      <c r="AM68" s="14"/>
      <c r="AN68" s="14"/>
      <c r="AO68" s="14"/>
      <c r="AP68" s="14"/>
      <c r="AQ68" s="14"/>
      <c r="AR68" s="14"/>
      <c r="AS68" s="14"/>
      <c r="AT68" s="14"/>
      <c r="AU68" s="14"/>
    </row>
    <row r="69" spans="1:47" ht="13.35" customHeight="1">
      <c r="A69" s="19" t="s">
        <v>26</v>
      </c>
      <c r="B69" s="26">
        <v>10.109503</v>
      </c>
      <c r="C69" s="18">
        <v>24.645828000000002</v>
      </c>
      <c r="D69" s="18">
        <v>4.6669999999999998</v>
      </c>
      <c r="E69" s="18">
        <v>-5.8885039999999993</v>
      </c>
      <c r="F69" s="27">
        <v>33.487358999999998</v>
      </c>
      <c r="G69" s="26">
        <v>11.809349000000001</v>
      </c>
      <c r="H69" s="18">
        <v>17.044599999999999</v>
      </c>
      <c r="I69" s="18">
        <v>-4.0017120000000004</v>
      </c>
      <c r="J69" s="18">
        <v>-31.022552999999991</v>
      </c>
      <c r="K69" s="27">
        <v>-6.1703169999999954</v>
      </c>
      <c r="L69" s="26">
        <v>0</v>
      </c>
      <c r="M69" s="18">
        <v>0</v>
      </c>
      <c r="N69" s="18">
        <v>12.857274</v>
      </c>
      <c r="O69" s="18">
        <v>5.1782180000000002</v>
      </c>
      <c r="P69" s="27">
        <v>18.035491999999998</v>
      </c>
      <c r="Q69" s="18">
        <v>9.0945970000000003</v>
      </c>
      <c r="R69" s="18">
        <v>30.792233000000003</v>
      </c>
      <c r="S69" s="18">
        <v>11.07521100000001</v>
      </c>
      <c r="T69" s="18">
        <f>T46</f>
        <v>198.98184800000001</v>
      </c>
      <c r="U69" s="27">
        <f>U46</f>
        <v>274.21404700000005</v>
      </c>
      <c r="V69" s="18">
        <f>V46</f>
        <v>76.164789999999996</v>
      </c>
      <c r="W69" s="18">
        <f>W46</f>
        <v>131.96222214519997</v>
      </c>
      <c r="X69" s="18">
        <f>X46</f>
        <v>141.78491186100001</v>
      </c>
      <c r="Y69" s="18"/>
      <c r="Z69" s="27"/>
      <c r="AA69" s="14"/>
      <c r="AB69" s="14"/>
      <c r="AC69" s="14"/>
      <c r="AD69" s="14"/>
      <c r="AE69" s="14"/>
      <c r="AF69" s="14"/>
      <c r="AG69" s="14"/>
      <c r="AH69" s="14"/>
      <c r="AI69" s="14"/>
      <c r="AJ69" s="14"/>
      <c r="AK69" s="14"/>
      <c r="AL69" s="14"/>
      <c r="AM69" s="14"/>
      <c r="AN69" s="14"/>
      <c r="AO69" s="14"/>
      <c r="AP69" s="14"/>
      <c r="AQ69" s="14"/>
      <c r="AR69" s="14"/>
      <c r="AS69" s="14"/>
      <c r="AT69" s="14"/>
      <c r="AU69" s="14"/>
    </row>
    <row r="70" spans="1:47" ht="13.35" customHeight="1">
      <c r="A70" s="20" t="s">
        <v>58</v>
      </c>
      <c r="B70" s="21">
        <v>-116.5672868491</v>
      </c>
      <c r="C70" s="21">
        <v>-125.46245211140004</v>
      </c>
      <c r="D70" s="21">
        <v>-126.71055936480002</v>
      </c>
      <c r="E70" s="21">
        <v>-153.88594020889997</v>
      </c>
      <c r="F70" s="40">
        <v>-522.67270653420007</v>
      </c>
      <c r="G70" s="21">
        <v>-136.99044765090002</v>
      </c>
      <c r="H70" s="21">
        <v>-162.5955029081</v>
      </c>
      <c r="I70" s="21">
        <v>-155.6319427034</v>
      </c>
      <c r="J70" s="21">
        <v>-236.35856202390002</v>
      </c>
      <c r="K70" s="40">
        <v>-691.57645628629996</v>
      </c>
      <c r="L70" s="21">
        <v>-188.65961832919999</v>
      </c>
      <c r="M70" s="21">
        <v>-212.16937357979998</v>
      </c>
      <c r="N70" s="21">
        <v>-201.99893257990001</v>
      </c>
      <c r="O70" s="21">
        <v>-245.48701110419998</v>
      </c>
      <c r="P70" s="40">
        <v>-848.31493559310002</v>
      </c>
      <c r="Q70" s="21">
        <v>-285.77938039749995</v>
      </c>
      <c r="R70" s="21">
        <v>-292.84393920389999</v>
      </c>
      <c r="S70" s="21">
        <v>-329.57715280289989</v>
      </c>
      <c r="T70" s="32">
        <f>SUM(T67:T69)</f>
        <v>-405.51815199999999</v>
      </c>
      <c r="U70" s="56">
        <f>SUM(U67:U69)</f>
        <v>-1278.1859530000002</v>
      </c>
      <c r="V70" s="32">
        <f>SUM(V67:V69)</f>
        <v>-561.93520999999998</v>
      </c>
      <c r="W70" s="32">
        <f>SUM(W67:W69)</f>
        <v>-580.33777785479992</v>
      </c>
      <c r="X70" s="32">
        <f>SUM(X67:X69)</f>
        <v>-587.31184838779996</v>
      </c>
      <c r="Y70" s="32"/>
      <c r="Z70" s="56"/>
      <c r="AA70" s="14"/>
      <c r="AB70" s="14"/>
      <c r="AC70" s="14"/>
      <c r="AD70" s="14"/>
      <c r="AE70" s="14"/>
      <c r="AF70" s="14"/>
      <c r="AG70" s="14"/>
      <c r="AH70" s="14"/>
      <c r="AI70" s="14"/>
      <c r="AJ70" s="14"/>
      <c r="AK70" s="14"/>
      <c r="AL70" s="14"/>
      <c r="AM70" s="14"/>
      <c r="AN70" s="14"/>
      <c r="AO70" s="14"/>
      <c r="AP70" s="14"/>
      <c r="AQ70" s="14"/>
      <c r="AR70" s="14"/>
      <c r="AS70" s="14"/>
      <c r="AT70" s="14"/>
      <c r="AU70" s="14"/>
    </row>
    <row r="71" spans="1:47" ht="13.35" customHeight="1">
      <c r="A71" s="25" t="s">
        <v>59</v>
      </c>
      <c r="B71" s="13"/>
      <c r="C71" s="13"/>
      <c r="D71" s="13"/>
      <c r="E71" s="13"/>
      <c r="F71" s="13"/>
      <c r="G71" s="13"/>
      <c r="H71" s="13"/>
      <c r="I71" s="13"/>
      <c r="J71" s="13"/>
      <c r="K71" s="13"/>
      <c r="L71" s="13"/>
      <c r="M71" s="13"/>
      <c r="N71" s="13"/>
      <c r="O71" s="13"/>
      <c r="P71" s="13"/>
      <c r="Q71" s="13"/>
      <c r="R71" s="13"/>
      <c r="S71" s="13"/>
      <c r="T71" s="59"/>
      <c r="U71" s="59"/>
      <c r="V71" s="13"/>
      <c r="W71" s="13"/>
      <c r="X71" s="13"/>
      <c r="Y71" s="13"/>
      <c r="Z71" s="13"/>
      <c r="AA71" s="14"/>
      <c r="AB71" s="14"/>
      <c r="AC71" s="14"/>
      <c r="AD71" s="14"/>
      <c r="AE71" s="14"/>
      <c r="AF71" s="14"/>
      <c r="AG71" s="14"/>
      <c r="AH71" s="14"/>
      <c r="AI71" s="14"/>
      <c r="AJ71" s="14"/>
      <c r="AK71" s="14"/>
      <c r="AL71" s="14"/>
      <c r="AM71" s="14"/>
      <c r="AN71" s="14"/>
      <c r="AO71" s="14"/>
      <c r="AP71" s="14"/>
      <c r="AQ71" s="14"/>
      <c r="AR71" s="14"/>
      <c r="AS71" s="14"/>
      <c r="AT71" s="14"/>
      <c r="AU71" s="14"/>
    </row>
    <row r="72" spans="1:47" ht="13.35" customHeight="1">
      <c r="A72" s="15" t="s">
        <v>60</v>
      </c>
      <c r="B72" s="16">
        <v>489.87615191000003</v>
      </c>
      <c r="C72" s="16">
        <v>449.69692931000003</v>
      </c>
      <c r="D72" s="16">
        <v>409.55378595999997</v>
      </c>
      <c r="E72" s="16">
        <v>387.72216702999998</v>
      </c>
      <c r="F72" s="34">
        <v>387.72216702999998</v>
      </c>
      <c r="G72" s="16">
        <v>481.06685237999994</v>
      </c>
      <c r="H72" s="16">
        <v>452.2474658996</v>
      </c>
      <c r="I72" s="16">
        <v>80.063794938600012</v>
      </c>
      <c r="J72" s="16">
        <v>487.33912162000001</v>
      </c>
      <c r="K72" s="34">
        <v>487.33912162000001</v>
      </c>
      <c r="L72" s="16">
        <v>531.86395454659998</v>
      </c>
      <c r="M72" s="16">
        <v>500.32755097440008</v>
      </c>
      <c r="N72" s="16">
        <v>483.85102969459996</v>
      </c>
      <c r="O72" s="16">
        <v>1366.9718360851</v>
      </c>
      <c r="P72" s="34">
        <v>1366.9718360851</v>
      </c>
      <c r="Q72" s="16">
        <v>1115.8509634915999</v>
      </c>
      <c r="R72" s="16">
        <v>1069.1546413107999</v>
      </c>
      <c r="S72" s="16">
        <v>1050.4622203154001</v>
      </c>
      <c r="T72" s="16">
        <v>995.6</v>
      </c>
      <c r="U72" s="34">
        <v>995.6</v>
      </c>
      <c r="V72" s="16">
        <v>1060.4018000000001</v>
      </c>
      <c r="W72" s="16">
        <v>1048.0016938252002</v>
      </c>
      <c r="X72" s="16">
        <v>964.46630699269997</v>
      </c>
      <c r="Y72" s="16"/>
      <c r="Z72" s="34"/>
      <c r="AA72" s="14"/>
      <c r="AB72" s="14"/>
      <c r="AC72" s="14"/>
      <c r="AD72" s="14"/>
      <c r="AE72" s="14"/>
      <c r="AF72" s="14"/>
      <c r="AG72" s="14"/>
      <c r="AH72" s="14"/>
      <c r="AI72" s="14"/>
      <c r="AJ72" s="14"/>
      <c r="AK72" s="14"/>
      <c r="AL72" s="14"/>
      <c r="AM72" s="14"/>
      <c r="AN72" s="14"/>
      <c r="AO72" s="14"/>
      <c r="AP72" s="14"/>
      <c r="AQ72" s="14"/>
      <c r="AR72" s="14"/>
      <c r="AS72" s="14"/>
      <c r="AT72" s="14"/>
      <c r="AU72" s="14"/>
    </row>
    <row r="73" spans="1:47" ht="13.35" customHeight="1">
      <c r="A73" s="19" t="s">
        <v>61</v>
      </c>
      <c r="B73" s="16">
        <v>128.089371</v>
      </c>
      <c r="C73" s="16">
        <v>486.00721299999998</v>
      </c>
      <c r="D73" s="16">
        <v>122.936408</v>
      </c>
      <c r="E73" s="16">
        <v>125.681873</v>
      </c>
      <c r="F73" s="34">
        <v>125.681873</v>
      </c>
      <c r="G73" s="16">
        <v>158.16426300000001</v>
      </c>
      <c r="H73" s="16">
        <v>162.290876</v>
      </c>
      <c r="I73" s="16">
        <v>566.60311799999999</v>
      </c>
      <c r="J73" s="16">
        <v>98.909099999999995</v>
      </c>
      <c r="K73" s="34">
        <v>98.909099999999995</v>
      </c>
      <c r="L73" s="16">
        <v>126.7235975949</v>
      </c>
      <c r="M73" s="16">
        <v>126.5744314085</v>
      </c>
      <c r="N73" s="16">
        <v>129.24091864779999</v>
      </c>
      <c r="O73" s="16">
        <v>58.050863782500002</v>
      </c>
      <c r="P73" s="34">
        <v>58.050863782500002</v>
      </c>
      <c r="Q73" s="16">
        <v>285.60105420089997</v>
      </c>
      <c r="R73" s="16">
        <v>87.587187179500006</v>
      </c>
      <c r="S73" s="16">
        <v>91.112486181699992</v>
      </c>
      <c r="T73" s="16">
        <v>142.19999999999999</v>
      </c>
      <c r="U73" s="34">
        <v>142.19999999999999</v>
      </c>
      <c r="V73" s="16">
        <v>86.4</v>
      </c>
      <c r="W73" s="16">
        <v>25.145280385000003</v>
      </c>
      <c r="X73" s="16">
        <v>90.6156931206</v>
      </c>
      <c r="Y73" s="16"/>
      <c r="Z73" s="34"/>
      <c r="AA73" s="14"/>
      <c r="AB73" s="14"/>
      <c r="AC73" s="14"/>
      <c r="AD73" s="14"/>
      <c r="AE73" s="14"/>
      <c r="AF73" s="14"/>
      <c r="AG73" s="14"/>
      <c r="AH73" s="14"/>
      <c r="AI73" s="14"/>
      <c r="AJ73" s="14"/>
      <c r="AK73" s="14"/>
      <c r="AL73" s="14"/>
      <c r="AM73" s="14"/>
      <c r="AN73" s="14"/>
      <c r="AO73" s="14"/>
      <c r="AP73" s="14"/>
      <c r="AQ73" s="14"/>
      <c r="AR73" s="14"/>
      <c r="AS73" s="14"/>
      <c r="AT73" s="14"/>
      <c r="AU73" s="14"/>
    </row>
    <row r="74" spans="1:47" ht="13.35" customHeight="1">
      <c r="A74" s="20" t="s">
        <v>62</v>
      </c>
      <c r="B74" s="44">
        <v>617.96552291</v>
      </c>
      <c r="C74" s="44">
        <v>935.70414230999995</v>
      </c>
      <c r="D74" s="44">
        <v>532.49019395999994</v>
      </c>
      <c r="E74" s="44">
        <v>513.40404003000003</v>
      </c>
      <c r="F74" s="45">
        <v>513.40404003000003</v>
      </c>
      <c r="G74" s="44">
        <v>639.23111537999989</v>
      </c>
      <c r="H74" s="44">
        <v>614.53834189960003</v>
      </c>
      <c r="I74" s="44">
        <v>646.66691293860003</v>
      </c>
      <c r="J74" s="44">
        <v>586.24822161999998</v>
      </c>
      <c r="K74" s="45">
        <v>586.24822161999998</v>
      </c>
      <c r="L74" s="21">
        <f>SUM(L72:L73)</f>
        <v>658.58755214149994</v>
      </c>
      <c r="M74" s="21">
        <f>SUM(M72:M73)</f>
        <v>626.90198238290009</v>
      </c>
      <c r="N74" s="21">
        <f>SUM(N72:N73)</f>
        <v>613.09194834239997</v>
      </c>
      <c r="O74" s="21">
        <f>SUM(O72:O73)</f>
        <v>1425.0226998676001</v>
      </c>
      <c r="P74" s="45">
        <v>1425.0226998676001</v>
      </c>
      <c r="Q74" s="21">
        <f t="shared" ref="Q74:X74" si="26">SUM(Q72:Q73)</f>
        <v>1401.4520176924998</v>
      </c>
      <c r="R74" s="21">
        <f t="shared" si="26"/>
        <v>1156.7418284902999</v>
      </c>
      <c r="S74" s="21">
        <f t="shared" si="26"/>
        <v>1141.5747064971001</v>
      </c>
      <c r="T74" s="21">
        <f t="shared" si="26"/>
        <v>1137.8</v>
      </c>
      <c r="U74" s="45">
        <f t="shared" si="26"/>
        <v>1137.8</v>
      </c>
      <c r="V74" s="21">
        <f t="shared" si="26"/>
        <v>1146.8018000000002</v>
      </c>
      <c r="W74" s="21">
        <f t="shared" si="26"/>
        <v>1073.1469742102001</v>
      </c>
      <c r="X74" s="21">
        <f t="shared" si="26"/>
        <v>1055.0820001133</v>
      </c>
      <c r="Y74" s="21"/>
      <c r="Z74" s="45"/>
      <c r="AA74" s="14"/>
      <c r="AB74" s="14"/>
      <c r="AC74" s="14"/>
      <c r="AD74" s="14"/>
      <c r="AE74" s="14"/>
      <c r="AF74" s="14"/>
      <c r="AG74" s="14"/>
      <c r="AH74" s="14"/>
      <c r="AI74" s="14"/>
      <c r="AJ74" s="14"/>
      <c r="AK74" s="14"/>
      <c r="AL74" s="14"/>
      <c r="AM74" s="14"/>
      <c r="AN74" s="14"/>
      <c r="AO74" s="14"/>
      <c r="AP74" s="14"/>
      <c r="AQ74" s="14"/>
      <c r="AR74" s="14"/>
      <c r="AS74" s="14"/>
      <c r="AT74" s="14"/>
      <c r="AU74" s="14"/>
    </row>
    <row r="75" spans="1:47" ht="13.35" customHeight="1">
      <c r="A75" s="19" t="s">
        <v>63</v>
      </c>
      <c r="B75" s="31">
        <v>-106.02280426869999</v>
      </c>
      <c r="C75" s="31">
        <v>-689.97496831839999</v>
      </c>
      <c r="D75" s="31">
        <v>-212.43623704749999</v>
      </c>
      <c r="E75" s="31">
        <v>-164.58802892380001</v>
      </c>
      <c r="F75" s="46">
        <v>-164.58802892380001</v>
      </c>
      <c r="G75" s="31">
        <v>-92.294817671000018</v>
      </c>
      <c r="H75" s="31">
        <v>-177.04144104720001</v>
      </c>
      <c r="I75" s="31">
        <v>-132.50270878859999</v>
      </c>
      <c r="J75" s="31">
        <v>-180.7591245902</v>
      </c>
      <c r="K75" s="46">
        <v>-180.7591245902</v>
      </c>
      <c r="L75" s="31">
        <v>-174.48875100000001</v>
      </c>
      <c r="M75" s="31">
        <v>-185.54449500000001</v>
      </c>
      <c r="N75" s="31">
        <v>-168.094199</v>
      </c>
      <c r="O75" s="31">
        <v>-466.29690799999997</v>
      </c>
      <c r="P75" s="46">
        <v>-466.29690799999997</v>
      </c>
      <c r="Q75" s="31">
        <v>-2040.7191995144001</v>
      </c>
      <c r="R75" s="31">
        <v>-2650.6096076158997</v>
      </c>
      <c r="S75" s="31">
        <v>-2113.3382907951</v>
      </c>
      <c r="T75" s="16">
        <v>-3123</v>
      </c>
      <c r="U75" s="46">
        <v>-3123</v>
      </c>
      <c r="V75" s="16">
        <v>-3199.585</v>
      </c>
      <c r="W75" s="31">
        <v>-12264.292283570399</v>
      </c>
      <c r="X75" s="31">
        <v>-11933.6701797594</v>
      </c>
      <c r="Y75" s="16"/>
      <c r="Z75" s="46"/>
      <c r="AA75" s="14"/>
      <c r="AB75" s="14"/>
      <c r="AC75" s="14"/>
      <c r="AD75" s="14"/>
      <c r="AE75" s="14"/>
      <c r="AF75" s="14"/>
      <c r="AG75" s="14"/>
      <c r="AH75" s="14"/>
      <c r="AI75" s="14"/>
      <c r="AJ75" s="14"/>
      <c r="AK75" s="14"/>
      <c r="AL75" s="14"/>
      <c r="AM75" s="14"/>
      <c r="AN75" s="14"/>
      <c r="AO75" s="14"/>
      <c r="AP75" s="14"/>
      <c r="AQ75" s="14"/>
      <c r="AR75" s="14"/>
      <c r="AS75" s="14"/>
      <c r="AT75" s="14"/>
      <c r="AU75" s="14"/>
    </row>
    <row r="76" spans="1:47" ht="13.35" customHeight="1">
      <c r="A76" s="20" t="s">
        <v>59</v>
      </c>
      <c r="B76" s="21">
        <v>511.94271864130002</v>
      </c>
      <c r="C76" s="21">
        <v>245.72917399159996</v>
      </c>
      <c r="D76" s="21">
        <v>320.05395691249998</v>
      </c>
      <c r="E76" s="21">
        <v>348.81601110619999</v>
      </c>
      <c r="F76" s="40">
        <v>348.81601110619999</v>
      </c>
      <c r="G76" s="21">
        <v>546.93629770899986</v>
      </c>
      <c r="H76" s="21">
        <v>437.49690085240002</v>
      </c>
      <c r="I76" s="21">
        <v>514.16420415000005</v>
      </c>
      <c r="J76" s="21">
        <v>405.48909702979995</v>
      </c>
      <c r="K76" s="40">
        <v>405.48909702979995</v>
      </c>
      <c r="L76" s="21">
        <v>484.09880114149996</v>
      </c>
      <c r="M76" s="21">
        <v>441.3574873829001</v>
      </c>
      <c r="N76" s="21">
        <v>444.99774934239997</v>
      </c>
      <c r="O76" s="21">
        <v>958.72579186760004</v>
      </c>
      <c r="P76" s="40">
        <v>958.72579186760004</v>
      </c>
      <c r="Q76" s="21">
        <v>-639.26718182190029</v>
      </c>
      <c r="R76" s="21">
        <v>-1493.8677791255998</v>
      </c>
      <c r="S76" s="21">
        <v>-971.76358429799984</v>
      </c>
      <c r="T76" s="21">
        <f>SUM(T74:T75)</f>
        <v>-1985.2</v>
      </c>
      <c r="U76" s="40">
        <f>SUM(U74:U75)</f>
        <v>-1985.2</v>
      </c>
      <c r="V76" s="21">
        <f>SUM(V74:V75)</f>
        <v>-2052.7831999999999</v>
      </c>
      <c r="W76" s="21">
        <f>SUM(W74:W75)</f>
        <v>-11191.145309360199</v>
      </c>
      <c r="X76" s="21">
        <f>SUM(X74:X75)</f>
        <v>-10878.5881796461</v>
      </c>
      <c r="Y76" s="21"/>
      <c r="Z76" s="40"/>
      <c r="AA76" s="14"/>
      <c r="AB76" s="14"/>
      <c r="AC76" s="14"/>
      <c r="AD76" s="14"/>
      <c r="AE76" s="14"/>
      <c r="AF76" s="14"/>
      <c r="AG76" s="14"/>
      <c r="AH76" s="14"/>
      <c r="AI76" s="14"/>
      <c r="AJ76" s="14"/>
      <c r="AK76" s="14"/>
      <c r="AL76" s="14"/>
      <c r="AM76" s="14"/>
      <c r="AN76" s="14"/>
      <c r="AO76" s="14"/>
      <c r="AP76" s="14"/>
      <c r="AQ76" s="14"/>
      <c r="AR76" s="14"/>
      <c r="AS76" s="14"/>
      <c r="AT76" s="14"/>
      <c r="AU76" s="14"/>
    </row>
    <row r="77" spans="1:47" ht="13.35" customHeight="1">
      <c r="A77" s="43" t="s">
        <v>64</v>
      </c>
      <c r="B77" s="13"/>
      <c r="C77" s="13"/>
      <c r="D77" s="13"/>
      <c r="E77" s="13"/>
      <c r="F77" s="13"/>
      <c r="G77" s="13"/>
      <c r="H77" s="13"/>
      <c r="I77" s="13"/>
      <c r="J77" s="13"/>
      <c r="K77" s="13"/>
      <c r="L77" s="13"/>
      <c r="M77" s="13"/>
      <c r="N77" s="13"/>
      <c r="O77" s="13"/>
      <c r="P77" s="13"/>
      <c r="Q77" s="13"/>
      <c r="R77" s="13"/>
      <c r="S77" s="13"/>
      <c r="T77" s="59"/>
      <c r="U77" s="59"/>
      <c r="V77" s="13"/>
      <c r="W77" s="13"/>
      <c r="X77" s="13"/>
      <c r="Y77" s="13"/>
      <c r="Z77" s="13"/>
      <c r="AA77" s="14"/>
      <c r="AB77" s="14"/>
      <c r="AC77" s="14"/>
      <c r="AD77" s="14"/>
      <c r="AE77" s="14"/>
      <c r="AF77" s="14"/>
      <c r="AG77" s="14"/>
      <c r="AH77" s="14"/>
      <c r="AI77" s="14"/>
      <c r="AJ77" s="14"/>
      <c r="AK77" s="14"/>
      <c r="AL77" s="14"/>
      <c r="AM77" s="14"/>
      <c r="AN77" s="14"/>
      <c r="AO77" s="14"/>
      <c r="AP77" s="14"/>
      <c r="AQ77" s="14"/>
      <c r="AR77" s="14"/>
      <c r="AS77" s="14"/>
      <c r="AT77" s="14"/>
      <c r="AU77" s="14"/>
    </row>
    <row r="78" spans="1:47" ht="13.35" customHeight="1">
      <c r="A78" s="19" t="s">
        <v>65</v>
      </c>
      <c r="B78" s="16">
        <v>511.94271864130002</v>
      </c>
      <c r="C78" s="16">
        <v>245.72917399159996</v>
      </c>
      <c r="D78" s="16">
        <v>320.05395691249998</v>
      </c>
      <c r="E78" s="16">
        <v>348.81601110619999</v>
      </c>
      <c r="F78" s="27">
        <v>348.81601110619999</v>
      </c>
      <c r="G78" s="16">
        <v>546.93629770899986</v>
      </c>
      <c r="H78" s="16">
        <v>437.49690085240002</v>
      </c>
      <c r="I78" s="16">
        <v>514.16420415000005</v>
      </c>
      <c r="J78" s="16">
        <v>405.48909702979995</v>
      </c>
      <c r="K78" s="27">
        <v>405.48909702979995</v>
      </c>
      <c r="L78" s="16">
        <f t="shared" ref="L78:W78" si="27">L76</f>
        <v>484.09880114149996</v>
      </c>
      <c r="M78" s="16">
        <f t="shared" si="27"/>
        <v>441.3574873829001</v>
      </c>
      <c r="N78" s="16">
        <f t="shared" si="27"/>
        <v>444.99774934239997</v>
      </c>
      <c r="O78" s="16">
        <f t="shared" si="27"/>
        <v>958.72579186760004</v>
      </c>
      <c r="P78" s="27">
        <f t="shared" si="27"/>
        <v>958.72579186760004</v>
      </c>
      <c r="Q78" s="16">
        <f t="shared" si="27"/>
        <v>-639.26718182190029</v>
      </c>
      <c r="R78" s="16">
        <f t="shared" si="27"/>
        <v>-1493.8677791255998</v>
      </c>
      <c r="S78" s="16">
        <f t="shared" si="27"/>
        <v>-971.76358429799984</v>
      </c>
      <c r="T78" s="16">
        <f t="shared" si="27"/>
        <v>-1985.2</v>
      </c>
      <c r="U78" s="27">
        <f t="shared" si="27"/>
        <v>-1985.2</v>
      </c>
      <c r="V78" s="16">
        <f t="shared" si="27"/>
        <v>-2052.7831999999999</v>
      </c>
      <c r="W78" s="16">
        <f t="shared" si="27"/>
        <v>-11191.145309360199</v>
      </c>
      <c r="X78" s="16">
        <f t="shared" ref="X78" si="28">X76</f>
        <v>-10878.5881796461</v>
      </c>
      <c r="Y78" s="16"/>
      <c r="Z78" s="27"/>
      <c r="AA78" s="14"/>
      <c r="AB78" s="14"/>
      <c r="AC78" s="14"/>
      <c r="AD78" s="14"/>
      <c r="AE78" s="14"/>
      <c r="AF78" s="14"/>
      <c r="AG78" s="14"/>
      <c r="AH78" s="14"/>
      <c r="AI78" s="14"/>
      <c r="AJ78" s="14"/>
      <c r="AK78" s="14"/>
      <c r="AL78" s="14"/>
      <c r="AM78" s="14"/>
      <c r="AN78" s="14"/>
      <c r="AO78" s="14"/>
      <c r="AP78" s="14"/>
      <c r="AQ78" s="14"/>
      <c r="AR78" s="14"/>
      <c r="AS78" s="14"/>
      <c r="AT78" s="14"/>
      <c r="AU78" s="14"/>
    </row>
    <row r="79" spans="1:47" ht="13.35" customHeight="1">
      <c r="A79" s="19" t="s">
        <v>66</v>
      </c>
      <c r="B79" s="16">
        <v>241</v>
      </c>
      <c r="C79" s="16">
        <v>302.89999999999998</v>
      </c>
      <c r="D79" s="16">
        <v>302.5</v>
      </c>
      <c r="E79" s="16">
        <v>296.69498300000009</v>
      </c>
      <c r="F79" s="27">
        <v>296.69498300000009</v>
      </c>
      <c r="G79" s="16">
        <v>280.69160700000003</v>
      </c>
      <c r="H79" s="16">
        <v>304.13908300000003</v>
      </c>
      <c r="I79" s="16">
        <v>327.80602299999998</v>
      </c>
      <c r="J79" s="16">
        <v>367.12412799999998</v>
      </c>
      <c r="K79" s="27">
        <v>367.12412599999982</v>
      </c>
      <c r="L79" s="16">
        <f>+H63+I63+J63+L63</f>
        <v>414.36137500000007</v>
      </c>
      <c r="M79" s="16">
        <f>+I63+J63+L63+M63</f>
        <v>431.22995700000013</v>
      </c>
      <c r="N79" s="16">
        <f>+J63+L63+M63+N63</f>
        <v>483.51258000000007</v>
      </c>
      <c r="O79" s="16">
        <f>+L63+M63+N63+O63</f>
        <v>573.64375100000007</v>
      </c>
      <c r="P79" s="27">
        <v>573.54368299999987</v>
      </c>
      <c r="Q79" s="67">
        <f>+M63+N63+O63+Q63</f>
        <v>645.70686599999999</v>
      </c>
      <c r="R79" s="67">
        <f>+N63+O63+Q63+R63</f>
        <v>707.96938</v>
      </c>
      <c r="S79" s="67">
        <f>+O63+Q63+R63+S63</f>
        <v>794.59470320980108</v>
      </c>
      <c r="T79" s="69">
        <f>+Q63+R63+S63+T63</f>
        <v>973.15566120980111</v>
      </c>
      <c r="U79" s="70">
        <v>912.48236520980117</v>
      </c>
      <c r="V79" s="16">
        <f>+R63+S63+T63+V63</f>
        <v>1057.616204209801</v>
      </c>
      <c r="W79" s="16">
        <f>+S63+T63+V63+W63</f>
        <v>1164.777605355001</v>
      </c>
      <c r="X79" s="16">
        <f>+T63+U63+W63+X63</f>
        <v>1949.4041969460018</v>
      </c>
      <c r="Y79" s="16"/>
      <c r="Z79" s="27"/>
      <c r="AA79" s="14"/>
      <c r="AB79" s="14"/>
      <c r="AC79" s="14"/>
      <c r="AD79" s="14"/>
      <c r="AE79" s="14"/>
      <c r="AF79" s="14"/>
      <c r="AG79" s="14"/>
      <c r="AH79" s="14"/>
      <c r="AI79" s="14"/>
      <c r="AJ79" s="14"/>
      <c r="AK79" s="14"/>
      <c r="AL79" s="14"/>
      <c r="AM79" s="14"/>
      <c r="AN79" s="14"/>
      <c r="AO79" s="14"/>
      <c r="AP79" s="14"/>
      <c r="AQ79" s="14"/>
      <c r="AR79" s="14"/>
      <c r="AS79" s="14"/>
      <c r="AT79" s="14"/>
      <c r="AU79" s="14"/>
    </row>
    <row r="80" spans="1:47" s="4" customFormat="1" ht="13.35" customHeight="1">
      <c r="A80" s="20" t="s">
        <v>67</v>
      </c>
      <c r="B80" s="21">
        <v>2.1242436458145231</v>
      </c>
      <c r="C80" s="21">
        <v>0.8112551138712446</v>
      </c>
      <c r="D80" s="21">
        <v>1.0580296096280992</v>
      </c>
      <c r="E80" s="21">
        <v>1.1756720911799168</v>
      </c>
      <c r="F80" s="22">
        <v>1.1756720911799168</v>
      </c>
      <c r="G80" s="21">
        <v>1.9485310001057488</v>
      </c>
      <c r="H80" s="21">
        <v>1.4384764251176492</v>
      </c>
      <c r="I80" s="21">
        <v>1.5685013943444233</v>
      </c>
      <c r="J80" s="21">
        <v>1.1045013555464269</v>
      </c>
      <c r="K80" s="22">
        <v>1.1045013615634733</v>
      </c>
      <c r="L80" s="21">
        <f>L78/L79</f>
        <v>1.1683009815803895</v>
      </c>
      <c r="M80" s="21">
        <f>M78/M79</f>
        <v>1.0234852199354507</v>
      </c>
      <c r="N80" s="21">
        <f>N78/N79</f>
        <v>0.9203436844236812</v>
      </c>
      <c r="O80" s="21">
        <f>O78/O79</f>
        <v>1.6712912677882548</v>
      </c>
      <c r="P80" s="22">
        <v>1.6715828633188874</v>
      </c>
      <c r="Q80" s="21">
        <f t="shared" ref="Q80:W80" si="29">Q78/Q79</f>
        <v>-0.99002692317956598</v>
      </c>
      <c r="R80" s="21">
        <f t="shared" si="29"/>
        <v>-2.110073996597988</v>
      </c>
      <c r="S80" s="21">
        <f t="shared" si="29"/>
        <v>-1.2229676089867163</v>
      </c>
      <c r="T80" s="21">
        <f t="shared" si="29"/>
        <v>-2.0399614153526606</v>
      </c>
      <c r="U80" s="40">
        <f t="shared" si="29"/>
        <v>-2.175603689111905</v>
      </c>
      <c r="V80" s="21">
        <f t="shared" si="29"/>
        <v>-1.940952863457438</v>
      </c>
      <c r="W80" s="21">
        <f t="shared" si="29"/>
        <v>-9.6079674419473076</v>
      </c>
      <c r="X80" s="21">
        <f t="shared" ref="X80" si="30">X78/X79</f>
        <v>-5.5804682254654221</v>
      </c>
      <c r="Y80" s="21"/>
      <c r="Z80" s="22"/>
      <c r="AA80" s="47"/>
      <c r="AB80" s="47"/>
      <c r="AC80" s="47"/>
      <c r="AD80" s="47"/>
      <c r="AE80" s="47"/>
      <c r="AF80" s="47"/>
      <c r="AG80" s="47"/>
      <c r="AH80" s="47"/>
      <c r="AI80" s="47"/>
      <c r="AJ80" s="47"/>
      <c r="AK80" s="47"/>
      <c r="AL80" s="47"/>
      <c r="AM80" s="47"/>
      <c r="AN80" s="47"/>
      <c r="AO80" s="47"/>
      <c r="AP80" s="47"/>
      <c r="AQ80" s="47"/>
      <c r="AR80" s="47"/>
      <c r="AS80" s="47"/>
      <c r="AT80" s="47"/>
      <c r="AU80" s="47"/>
    </row>
    <row r="81" spans="1:47" ht="13.35" customHeight="1">
      <c r="A81" s="33" t="s">
        <v>68</v>
      </c>
      <c r="B81" s="13"/>
      <c r="C81" s="13"/>
      <c r="D81" s="13"/>
      <c r="E81" s="13"/>
      <c r="F81" s="13"/>
      <c r="G81" s="13"/>
      <c r="H81" s="13"/>
      <c r="I81" s="13"/>
      <c r="J81" s="13"/>
      <c r="K81" s="13"/>
      <c r="L81" s="13"/>
      <c r="M81" s="13"/>
      <c r="N81" s="13"/>
      <c r="O81" s="13"/>
      <c r="P81" s="13"/>
      <c r="Q81" s="13"/>
      <c r="R81" s="13"/>
      <c r="S81" s="13"/>
      <c r="T81" s="59"/>
      <c r="U81" s="59"/>
      <c r="V81" s="13"/>
      <c r="W81" s="13"/>
      <c r="X81" s="13"/>
      <c r="Y81" s="13"/>
      <c r="Z81" s="13"/>
      <c r="AA81" s="14"/>
      <c r="AB81" s="14"/>
      <c r="AC81" s="14"/>
      <c r="AD81" s="14"/>
      <c r="AE81" s="14"/>
      <c r="AF81" s="14"/>
      <c r="AG81" s="14"/>
      <c r="AH81" s="14"/>
      <c r="AI81" s="14"/>
      <c r="AJ81" s="14"/>
      <c r="AK81" s="14"/>
      <c r="AL81" s="14"/>
      <c r="AM81" s="14"/>
      <c r="AN81" s="14"/>
      <c r="AO81" s="14"/>
      <c r="AP81" s="14"/>
      <c r="AQ81" s="14"/>
      <c r="AR81" s="14"/>
      <c r="AS81" s="14"/>
      <c r="AT81" s="14"/>
    </row>
    <row r="82" spans="1:47" ht="13.35" customHeight="1">
      <c r="A82" s="15" t="s">
        <v>41</v>
      </c>
      <c r="B82" s="16">
        <v>41.063152000000002</v>
      </c>
      <c r="C82" s="16">
        <v>18.261253999999997</v>
      </c>
      <c r="D82" s="16">
        <v>34.483855999999996</v>
      </c>
      <c r="E82" s="16">
        <v>31.103034999999998</v>
      </c>
      <c r="F82" s="27">
        <v>124.91129800000002</v>
      </c>
      <c r="G82" s="16">
        <v>20.257891999999998</v>
      </c>
      <c r="H82" s="16">
        <v>39.842637000000003</v>
      </c>
      <c r="I82" s="16">
        <v>50.007294999999999</v>
      </c>
      <c r="J82" s="16">
        <v>107.702179</v>
      </c>
      <c r="K82" s="27">
        <v>217.81000400000002</v>
      </c>
      <c r="L82" s="16">
        <f>L51</f>
        <v>69.03015400000001</v>
      </c>
      <c r="M82" s="16">
        <f>M51</f>
        <v>73.214741000000004</v>
      </c>
      <c r="N82" s="16">
        <f>N51</f>
        <v>86.586821999999998</v>
      </c>
      <c r="O82" s="16">
        <f>O51</f>
        <v>142.91076099999998</v>
      </c>
      <c r="P82" s="27">
        <v>371.64247799999998</v>
      </c>
      <c r="Q82" s="16">
        <f t="shared" ref="Q82:X82" si="31">Q51</f>
        <v>118.60424300000001</v>
      </c>
      <c r="R82" s="16">
        <f t="shared" si="31"/>
        <v>88.11971810009922</v>
      </c>
      <c r="S82" s="16">
        <f t="shared" si="31"/>
        <v>155.20309673860095</v>
      </c>
      <c r="T82" s="16">
        <f t="shared" si="31"/>
        <v>91</v>
      </c>
      <c r="U82" s="27">
        <f t="shared" si="31"/>
        <v>452.9</v>
      </c>
      <c r="V82" s="16">
        <f t="shared" si="31"/>
        <v>97</v>
      </c>
      <c r="W82" s="16">
        <f t="shared" si="31"/>
        <v>47.8</v>
      </c>
      <c r="X82" s="16">
        <f t="shared" si="31"/>
        <v>25.119185032500383</v>
      </c>
      <c r="Y82" s="16"/>
      <c r="Z82" s="27"/>
      <c r="AA82" s="14"/>
      <c r="AB82" s="14"/>
      <c r="AC82" s="14"/>
      <c r="AD82" s="14"/>
      <c r="AE82" s="14"/>
      <c r="AF82" s="14"/>
      <c r="AG82" s="14"/>
      <c r="AH82" s="14"/>
      <c r="AI82" s="14"/>
      <c r="AJ82" s="14"/>
      <c r="AK82" s="14"/>
      <c r="AL82" s="14"/>
      <c r="AM82" s="14"/>
      <c r="AN82" s="14"/>
      <c r="AO82" s="14"/>
      <c r="AP82" s="14"/>
      <c r="AQ82" s="14"/>
      <c r="AR82" s="14"/>
      <c r="AS82" s="14"/>
      <c r="AT82" s="14"/>
    </row>
    <row r="83" spans="1:47" ht="13.35" customHeight="1">
      <c r="A83" s="19" t="s">
        <v>69</v>
      </c>
      <c r="B83" s="16">
        <v>0.37939000000000001</v>
      </c>
      <c r="C83" s="16">
        <v>0.62295800000000001</v>
      </c>
      <c r="D83" s="16">
        <v>0.85563699999999998</v>
      </c>
      <c r="E83" s="16">
        <v>0.63736899999999996</v>
      </c>
      <c r="F83" s="17">
        <v>2.495355</v>
      </c>
      <c r="G83" s="16">
        <v>0.86369700000000005</v>
      </c>
      <c r="H83" s="16">
        <v>0.59580699999999998</v>
      </c>
      <c r="I83" s="16">
        <v>0.58063299999999995</v>
      </c>
      <c r="J83" s="16">
        <v>0.62541199999999997</v>
      </c>
      <c r="K83" s="17">
        <v>2.6655500000000001</v>
      </c>
      <c r="L83" s="16">
        <v>0.92642000000000002</v>
      </c>
      <c r="M83" s="16">
        <v>0.84495100000000001</v>
      </c>
      <c r="N83" s="16">
        <v>0.79583199999999998</v>
      </c>
      <c r="O83" s="16">
        <v>1.1674549999999999</v>
      </c>
      <c r="P83" s="17">
        <v>3.7346569999999999</v>
      </c>
      <c r="Q83" s="16">
        <v>1.3139419999999999</v>
      </c>
      <c r="R83" s="16">
        <v>0.96202399999999999</v>
      </c>
      <c r="S83" s="16">
        <v>0.58148999999999995</v>
      </c>
      <c r="T83" s="16">
        <v>0.9</v>
      </c>
      <c r="U83" s="17">
        <v>3.8</v>
      </c>
      <c r="V83" s="16">
        <v>1.0489172018999999</v>
      </c>
      <c r="W83" s="16">
        <v>1.8997951506999999</v>
      </c>
      <c r="X83" s="16">
        <v>3.1973434780000001</v>
      </c>
      <c r="Y83" s="16"/>
      <c r="Z83" s="17"/>
      <c r="AA83" s="14"/>
      <c r="AB83" s="14"/>
      <c r="AC83" s="14"/>
      <c r="AD83" s="14"/>
      <c r="AE83" s="14"/>
      <c r="AF83" s="14"/>
      <c r="AG83" s="14"/>
      <c r="AH83" s="14"/>
      <c r="AI83" s="14"/>
      <c r="AJ83" s="14"/>
      <c r="AK83" s="14"/>
      <c r="AL83" s="14"/>
      <c r="AM83" s="14"/>
      <c r="AN83" s="14"/>
      <c r="AO83" s="14"/>
      <c r="AP83" s="14"/>
      <c r="AQ83" s="14"/>
      <c r="AR83" s="14"/>
      <c r="AS83" s="14"/>
      <c r="AT83" s="14"/>
    </row>
    <row r="84" spans="1:47" ht="13.35" customHeight="1">
      <c r="A84" s="19" t="s">
        <v>70</v>
      </c>
      <c r="B84" s="16">
        <v>-3.978761</v>
      </c>
      <c r="C84" s="16">
        <v>-5.2867819999999996</v>
      </c>
      <c r="D84" s="16">
        <v>-4.7939249999999998</v>
      </c>
      <c r="E84" s="16">
        <v>-3.8565299999999998</v>
      </c>
      <c r="F84" s="17">
        <v>-17.915997999999998</v>
      </c>
      <c r="G84" s="16">
        <v>-4.5758970000000003</v>
      </c>
      <c r="H84" s="16">
        <v>-5.8640020000000002</v>
      </c>
      <c r="I84" s="16">
        <v>-6.1623679999999998</v>
      </c>
      <c r="J84" s="16">
        <v>-5.7651649999999997</v>
      </c>
      <c r="K84" s="17">
        <v>-22.367432000000001</v>
      </c>
      <c r="L84" s="16">
        <v>-7.2085990000000004</v>
      </c>
      <c r="M84" s="16">
        <v>-6.8064549999999997</v>
      </c>
      <c r="N84" s="16">
        <v>-6.7201209999999998</v>
      </c>
      <c r="O84" s="16">
        <v>-6.1170309999999999</v>
      </c>
      <c r="P84" s="17">
        <v>-26.852207</v>
      </c>
      <c r="Q84" s="16">
        <v>-8.6052540000000004</v>
      </c>
      <c r="R84" s="16">
        <v>-9.1996020000000005</v>
      </c>
      <c r="S84" s="16">
        <v>-8.4857680000000002</v>
      </c>
      <c r="T84" s="16">
        <v>-9.1</v>
      </c>
      <c r="U84" s="17">
        <v>-35.4</v>
      </c>
      <c r="V84" s="16">
        <v>-11.1</v>
      </c>
      <c r="W84" s="16">
        <v>-14.2</v>
      </c>
      <c r="X84" s="16">
        <v>-16.3</v>
      </c>
      <c r="Y84" s="16"/>
      <c r="Z84" s="17"/>
      <c r="AA84" s="14"/>
      <c r="AB84" s="14"/>
      <c r="AC84" s="14"/>
      <c r="AD84" s="14"/>
      <c r="AE84" s="14"/>
      <c r="AF84" s="14"/>
      <c r="AG84" s="14"/>
      <c r="AH84" s="14"/>
      <c r="AI84" s="14"/>
      <c r="AJ84" s="14"/>
      <c r="AK84" s="14"/>
      <c r="AL84" s="14"/>
      <c r="AM84" s="14"/>
      <c r="AN84" s="14"/>
      <c r="AO84" s="14"/>
      <c r="AP84" s="14"/>
      <c r="AQ84" s="14"/>
      <c r="AR84" s="14"/>
      <c r="AS84" s="14"/>
      <c r="AT84" s="14"/>
    </row>
    <row r="85" spans="1:47" ht="12.75" customHeight="1">
      <c r="A85" s="20" t="s">
        <v>71</v>
      </c>
      <c r="B85" s="21">
        <v>10.415941545621866</v>
      </c>
      <c r="C85" s="21">
        <v>3.571967219378442</v>
      </c>
      <c r="D85" s="21">
        <v>7.3717242134576573</v>
      </c>
      <c r="E85" s="21">
        <v>8.230301333063661</v>
      </c>
      <c r="F85" s="22">
        <v>7.1113344062664012</v>
      </c>
      <c r="G85" s="21">
        <v>4.6158357585408929</v>
      </c>
      <c r="H85" s="21">
        <v>6.8960488076231901</v>
      </c>
      <c r="I85" s="21">
        <v>8.2091702410501934</v>
      </c>
      <c r="J85" s="21">
        <v>18.79002439652638</v>
      </c>
      <c r="K85" s="22">
        <v>9.8569900201328426</v>
      </c>
      <c r="L85" s="21">
        <v>9.7046005749522202</v>
      </c>
      <c r="M85" s="21">
        <v>10.880802414766571</v>
      </c>
      <c r="N85" s="21">
        <v>13.003136997086809</v>
      </c>
      <c r="O85" s="21">
        <v>23.553618740856468</v>
      </c>
      <c r="P85" s="22">
        <v>13.979377374828074</v>
      </c>
      <c r="Q85" s="21">
        <f t="shared" ref="Q85:X85" si="32">(Q82+Q83)/-Q84</f>
        <v>13.935461405322842</v>
      </c>
      <c r="R85" s="21">
        <f t="shared" si="32"/>
        <v>9.6832169587444348</v>
      </c>
      <c r="S85" s="21">
        <f t="shared" si="32"/>
        <v>18.35833677500975</v>
      </c>
      <c r="T85" s="21">
        <f t="shared" si="32"/>
        <v>10.0989010989011</v>
      </c>
      <c r="U85" s="22">
        <f t="shared" si="32"/>
        <v>12.901129943502825</v>
      </c>
      <c r="V85" s="21">
        <f t="shared" si="32"/>
        <v>8.8332357839549545</v>
      </c>
      <c r="W85" s="21">
        <f t="shared" si="32"/>
        <v>3.4999855739929577</v>
      </c>
      <c r="X85" s="21">
        <f t="shared" si="32"/>
        <v>1.7372103380675081</v>
      </c>
      <c r="Y85" s="21"/>
      <c r="Z85" s="22"/>
      <c r="AA85" s="14"/>
      <c r="AB85" s="14"/>
      <c r="AC85" s="14"/>
      <c r="AD85" s="14"/>
      <c r="AE85" s="14"/>
      <c r="AF85" s="14"/>
      <c r="AG85" s="14"/>
      <c r="AH85" s="14"/>
      <c r="AI85" s="14"/>
      <c r="AJ85" s="14"/>
      <c r="AK85" s="14"/>
      <c r="AL85" s="14"/>
      <c r="AM85" s="14"/>
      <c r="AN85" s="14"/>
      <c r="AO85" s="14"/>
      <c r="AP85" s="14"/>
      <c r="AQ85" s="14"/>
      <c r="AR85" s="14"/>
      <c r="AS85" s="14"/>
      <c r="AT85" s="14"/>
    </row>
    <row r="86" spans="1:47" ht="13.35" customHeight="1">
      <c r="A86" s="33" t="s">
        <v>72</v>
      </c>
      <c r="B86" s="13"/>
      <c r="C86" s="13"/>
      <c r="D86" s="13"/>
      <c r="E86" s="13"/>
      <c r="F86" s="13"/>
      <c r="G86" s="13"/>
      <c r="H86" s="13"/>
      <c r="I86" s="13"/>
      <c r="J86" s="13"/>
      <c r="K86" s="13"/>
      <c r="L86" s="13"/>
      <c r="M86" s="13"/>
      <c r="N86" s="13"/>
      <c r="O86" s="13"/>
      <c r="P86" s="13"/>
      <c r="Q86" s="13"/>
      <c r="R86" s="13"/>
      <c r="S86" s="13"/>
      <c r="T86" s="59"/>
      <c r="U86" s="59"/>
      <c r="V86" s="13"/>
      <c r="W86" s="13"/>
      <c r="X86" s="13"/>
      <c r="Y86" s="13"/>
      <c r="Z86" s="13"/>
      <c r="AA86" s="14"/>
      <c r="AB86" s="14"/>
      <c r="AC86" s="14"/>
      <c r="AD86" s="14"/>
      <c r="AE86" s="14"/>
      <c r="AF86" s="14"/>
      <c r="AG86" s="14"/>
      <c r="AH86" s="14"/>
      <c r="AI86" s="14"/>
      <c r="AJ86" s="14"/>
      <c r="AK86" s="14"/>
      <c r="AL86" s="14"/>
      <c r="AM86" s="14"/>
      <c r="AN86" s="14"/>
      <c r="AO86" s="14"/>
      <c r="AP86" s="14"/>
      <c r="AQ86" s="14"/>
      <c r="AR86" s="14"/>
      <c r="AS86" s="14"/>
      <c r="AT86" s="14"/>
      <c r="AU86" s="14"/>
    </row>
    <row r="87" spans="1:47" ht="13.35" customHeight="1">
      <c r="A87" s="15" t="s">
        <v>73</v>
      </c>
      <c r="B87" s="26">
        <v>2473.2678150000002</v>
      </c>
      <c r="C87" s="18">
        <v>3321.95568</v>
      </c>
      <c r="D87" s="18">
        <v>2936.0623260000002</v>
      </c>
      <c r="E87" s="18">
        <v>3030.6387800000002</v>
      </c>
      <c r="F87" s="27">
        <v>3030.6387800000002</v>
      </c>
      <c r="G87" s="26">
        <v>3169.0875510000001</v>
      </c>
      <c r="H87" s="18">
        <v>3564.1470599999998</v>
      </c>
      <c r="I87" s="18">
        <v>3473.5029509999999</v>
      </c>
      <c r="J87" s="18">
        <v>3612.0452730000002</v>
      </c>
      <c r="K87" s="27">
        <v>3612.0452730000002</v>
      </c>
      <c r="L87" s="26">
        <v>3727.5886540000001</v>
      </c>
      <c r="M87" s="18">
        <v>3750.4943290000001</v>
      </c>
      <c r="N87" s="18">
        <v>3826.8976640000001</v>
      </c>
      <c r="O87" s="18">
        <v>4990.9273480000002</v>
      </c>
      <c r="P87" s="27">
        <v>4990.9273480000002</v>
      </c>
      <c r="Q87" s="18">
        <v>6574.9185790000001</v>
      </c>
      <c r="R87" s="18">
        <v>6960.7368159999996</v>
      </c>
      <c r="S87" s="18">
        <v>7254.8463471044979</v>
      </c>
      <c r="T87" s="16">
        <v>11634.4</v>
      </c>
      <c r="U87" s="27">
        <v>11634.4</v>
      </c>
      <c r="V87" s="16">
        <v>15154.8</v>
      </c>
      <c r="W87" s="18">
        <v>24510.330087046998</v>
      </c>
      <c r="X87" s="18">
        <v>24840.913226415105</v>
      </c>
      <c r="Y87" s="16"/>
      <c r="Z87" s="27"/>
      <c r="AA87" s="14"/>
      <c r="AB87" s="14"/>
      <c r="AC87" s="14"/>
      <c r="AD87" s="14"/>
      <c r="AE87" s="14"/>
      <c r="AF87" s="14"/>
      <c r="AG87" s="14"/>
      <c r="AH87" s="14"/>
      <c r="AI87" s="14"/>
      <c r="AJ87" s="14"/>
      <c r="AK87" s="14"/>
      <c r="AL87" s="14"/>
      <c r="AM87" s="14"/>
      <c r="AN87" s="14"/>
      <c r="AO87" s="14"/>
      <c r="AP87" s="14"/>
      <c r="AQ87" s="14"/>
      <c r="AR87" s="14"/>
      <c r="AS87" s="14"/>
      <c r="AT87" s="14"/>
      <c r="AU87" s="14"/>
    </row>
    <row r="88" spans="1:47" ht="13.35" customHeight="1">
      <c r="A88" s="15" t="s">
        <v>74</v>
      </c>
      <c r="B88" s="26">
        <v>396.34188999999998</v>
      </c>
      <c r="C88" s="18">
        <v>432.89880599999998</v>
      </c>
      <c r="D88" s="18">
        <v>1933.9320540000001</v>
      </c>
      <c r="E88" s="18">
        <v>2322.578673</v>
      </c>
      <c r="F88" s="27">
        <v>2322.578673</v>
      </c>
      <c r="G88" s="26">
        <v>2473.2678150000002</v>
      </c>
      <c r="H88" s="18">
        <v>3321.95568</v>
      </c>
      <c r="I88" s="18">
        <v>2936.0623260000002</v>
      </c>
      <c r="J88" s="18">
        <v>3030.6387800000002</v>
      </c>
      <c r="K88" s="27">
        <v>3030.6387800000002</v>
      </c>
      <c r="L88" s="26">
        <v>3169.0875510000001</v>
      </c>
      <c r="M88" s="18">
        <v>3564.1470599999998</v>
      </c>
      <c r="N88" s="18">
        <v>3473.5029509999999</v>
      </c>
      <c r="O88" s="18">
        <v>3612.0452730000002</v>
      </c>
      <c r="P88" s="27">
        <v>3612.0452730000002</v>
      </c>
      <c r="Q88" s="18">
        <v>3727.5886540000001</v>
      </c>
      <c r="R88" s="18">
        <v>3750.4943290000001</v>
      </c>
      <c r="S88" s="18">
        <v>3826.8976640000001</v>
      </c>
      <c r="T88" s="16">
        <f>O87</f>
        <v>4990.9273480000002</v>
      </c>
      <c r="U88" s="27">
        <v>4990.9273480000002</v>
      </c>
      <c r="V88" s="16">
        <f>Q87</f>
        <v>6574.9185790000001</v>
      </c>
      <c r="W88" s="16">
        <f>R87</f>
        <v>6960.7368159999996</v>
      </c>
      <c r="X88" s="16">
        <f>S87</f>
        <v>7254.8463471044979</v>
      </c>
      <c r="Y88" s="16"/>
      <c r="Z88" s="27"/>
      <c r="AA88" s="14"/>
      <c r="AB88" s="14"/>
      <c r="AC88" s="14"/>
      <c r="AD88" s="14"/>
      <c r="AE88" s="14"/>
      <c r="AF88" s="14"/>
      <c r="AG88" s="14"/>
      <c r="AH88" s="14"/>
      <c r="AI88" s="14"/>
      <c r="AJ88" s="14"/>
      <c r="AK88" s="14"/>
      <c r="AL88" s="14"/>
      <c r="AM88" s="14"/>
      <c r="AN88" s="14"/>
      <c r="AO88" s="14"/>
      <c r="AP88" s="14"/>
      <c r="AQ88" s="14"/>
      <c r="AR88" s="14"/>
      <c r="AS88" s="14"/>
      <c r="AT88" s="14"/>
      <c r="AU88" s="14"/>
    </row>
    <row r="89" spans="1:47" ht="13.35" customHeight="1">
      <c r="A89" s="20" t="s">
        <v>75</v>
      </c>
      <c r="B89" s="32">
        <v>1434.8048525000002</v>
      </c>
      <c r="C89" s="32">
        <v>1877.4272430000001</v>
      </c>
      <c r="D89" s="32">
        <v>2434.99719</v>
      </c>
      <c r="E89" s="32">
        <v>2676.6087265000001</v>
      </c>
      <c r="F89" s="22">
        <v>2676.6087265000001</v>
      </c>
      <c r="G89" s="32">
        <v>2821.1776829999999</v>
      </c>
      <c r="H89" s="32">
        <v>3443.0513700000001</v>
      </c>
      <c r="I89" s="32">
        <v>3204.7826384999998</v>
      </c>
      <c r="J89" s="32">
        <v>3321.3420265000004</v>
      </c>
      <c r="K89" s="22">
        <v>3321.3420265000004</v>
      </c>
      <c r="L89" s="32">
        <f>+(L87+L88)/2</f>
        <v>3448.3381024999999</v>
      </c>
      <c r="M89" s="32">
        <f>+(M87+M88)/2</f>
        <v>3657.3206945000002</v>
      </c>
      <c r="N89" s="32">
        <f>+(N87+N88)/2</f>
        <v>3650.2003075000002</v>
      </c>
      <c r="O89" s="32">
        <f>+(O87+O88)/2</f>
        <v>4301.4863105000004</v>
      </c>
      <c r="P89" s="22">
        <v>4301.4863105000004</v>
      </c>
      <c r="Q89" s="32">
        <f>+(Q87+Q88)/2</f>
        <v>5151.2536165000001</v>
      </c>
      <c r="R89" s="32">
        <f>+(R87+R88)/2</f>
        <v>5355.6155724999999</v>
      </c>
      <c r="S89" s="32">
        <f>+(S87+S88)/2</f>
        <v>5540.872005552249</v>
      </c>
      <c r="T89" s="32">
        <f>+(T87+T88)/2</f>
        <v>8312.6636739999994</v>
      </c>
      <c r="U89" s="22">
        <v>8312.6636739999994</v>
      </c>
      <c r="V89" s="32">
        <f>+(V87+V88)/2</f>
        <v>10864.8592895</v>
      </c>
      <c r="W89" s="32">
        <f>+(W87+W88)/2</f>
        <v>15735.533451523499</v>
      </c>
      <c r="X89" s="32">
        <f>+(X87+X88)/2</f>
        <v>16047.8797867598</v>
      </c>
      <c r="Y89" s="32"/>
      <c r="Z89" s="22"/>
      <c r="AA89" s="14"/>
      <c r="AB89" s="14"/>
      <c r="AC89" s="14"/>
      <c r="AD89" s="14"/>
      <c r="AE89" s="14"/>
      <c r="AF89" s="14"/>
      <c r="AG89" s="14"/>
      <c r="AH89" s="14"/>
      <c r="AI89" s="14"/>
      <c r="AJ89" s="14"/>
      <c r="AK89" s="14"/>
      <c r="AL89" s="14"/>
      <c r="AM89" s="14"/>
      <c r="AN89" s="14"/>
      <c r="AO89" s="14"/>
      <c r="AP89" s="14"/>
      <c r="AQ89" s="14"/>
      <c r="AR89" s="14"/>
      <c r="AS89" s="14"/>
      <c r="AT89" s="14"/>
    </row>
    <row r="90" spans="1:47" ht="13.35" customHeight="1">
      <c r="A90" s="43" t="s">
        <v>76</v>
      </c>
      <c r="B90" s="13"/>
      <c r="C90" s="13"/>
      <c r="D90" s="13"/>
      <c r="E90" s="13"/>
      <c r="F90" s="13"/>
      <c r="G90" s="13"/>
      <c r="H90" s="13"/>
      <c r="I90" s="13"/>
      <c r="J90" s="13"/>
      <c r="K90" s="13"/>
      <c r="L90" s="13"/>
      <c r="M90" s="13"/>
      <c r="N90" s="13"/>
      <c r="O90" s="13"/>
      <c r="P90" s="13"/>
      <c r="Q90" s="13"/>
      <c r="R90" s="13"/>
      <c r="S90" s="13"/>
      <c r="T90" s="59"/>
      <c r="U90" s="59"/>
      <c r="V90" s="13"/>
      <c r="W90" s="13"/>
      <c r="X90" s="13"/>
      <c r="Y90" s="13"/>
      <c r="Z90" s="13"/>
      <c r="AA90" s="14"/>
      <c r="AB90" s="14"/>
      <c r="AC90" s="14"/>
      <c r="AD90" s="14"/>
      <c r="AE90" s="14"/>
      <c r="AF90" s="14"/>
      <c r="AG90" s="14"/>
      <c r="AH90" s="14"/>
      <c r="AI90" s="14"/>
      <c r="AJ90" s="14"/>
      <c r="AK90" s="14"/>
      <c r="AL90" s="14"/>
      <c r="AM90" s="14"/>
      <c r="AN90" s="14"/>
      <c r="AO90" s="14"/>
      <c r="AP90" s="14"/>
      <c r="AQ90" s="14"/>
      <c r="AR90" s="14"/>
      <c r="AS90" s="14"/>
      <c r="AT90" s="14"/>
    </row>
    <row r="91" spans="1:47" ht="13.35" customHeight="1">
      <c r="A91" s="15" t="s">
        <v>77</v>
      </c>
      <c r="B91" s="26">
        <v>900.48862399999996</v>
      </c>
      <c r="C91" s="18">
        <v>1340.6582780000001</v>
      </c>
      <c r="D91" s="18">
        <v>1375.95714</v>
      </c>
      <c r="E91" s="18">
        <v>1494.552422</v>
      </c>
      <c r="F91" s="27">
        <v>1494.552422</v>
      </c>
      <c r="G91" s="26">
        <v>1520.2168770000001</v>
      </c>
      <c r="H91" s="18">
        <v>1572.6866709999999</v>
      </c>
      <c r="I91" s="18">
        <v>1583.788965</v>
      </c>
      <c r="J91" s="18">
        <v>1664.1892130000001</v>
      </c>
      <c r="K91" s="27">
        <v>1664.1892130000001</v>
      </c>
      <c r="L91" s="26">
        <v>1785.03108</v>
      </c>
      <c r="M91" s="18">
        <v>1824.919402</v>
      </c>
      <c r="N91" s="18">
        <v>1957.176156</v>
      </c>
      <c r="O91" s="18">
        <v>1998.624401</v>
      </c>
      <c r="P91" s="27">
        <v>1998.624401</v>
      </c>
      <c r="Q91" s="18">
        <v>3628.9247580000001</v>
      </c>
      <c r="R91" s="18">
        <v>4173.2857990000002</v>
      </c>
      <c r="S91" s="18">
        <v>4220.4941644334976</v>
      </c>
      <c r="T91" s="16">
        <f>7512.6</f>
        <v>7512.6</v>
      </c>
      <c r="U91" s="27">
        <v>7512.6</v>
      </c>
      <c r="V91" s="16">
        <v>9824.7000000000007</v>
      </c>
      <c r="W91" s="18">
        <v>19290.135594818588</v>
      </c>
      <c r="X91" s="18">
        <v>19627.6379442293</v>
      </c>
      <c r="Y91" s="16"/>
      <c r="Z91" s="27"/>
      <c r="AA91" s="14"/>
      <c r="AB91" s="14"/>
      <c r="AC91" s="14"/>
      <c r="AD91" s="14"/>
      <c r="AE91" s="14"/>
      <c r="AF91" s="14"/>
      <c r="AG91" s="14"/>
      <c r="AH91" s="14"/>
      <c r="AI91" s="14"/>
      <c r="AJ91" s="14"/>
      <c r="AK91" s="14"/>
      <c r="AL91" s="14"/>
      <c r="AM91" s="14"/>
      <c r="AN91" s="14"/>
      <c r="AO91" s="14"/>
      <c r="AP91" s="14"/>
      <c r="AQ91" s="14"/>
      <c r="AR91" s="14"/>
      <c r="AS91" s="14"/>
      <c r="AT91" s="14"/>
    </row>
    <row r="92" spans="1:47" ht="13.35" customHeight="1">
      <c r="A92" s="19" t="s">
        <v>78</v>
      </c>
      <c r="B92" s="18">
        <v>90.945458000000002</v>
      </c>
      <c r="C92" s="18">
        <v>98.636848999999998</v>
      </c>
      <c r="D92" s="18">
        <v>702.103701</v>
      </c>
      <c r="E92" s="18">
        <v>864.95693000000006</v>
      </c>
      <c r="F92" s="17">
        <v>864.95693000000006</v>
      </c>
      <c r="G92" s="18">
        <v>900.48862399999996</v>
      </c>
      <c r="H92" s="18">
        <v>1340.6582780000001</v>
      </c>
      <c r="I92" s="18">
        <v>1375.95714</v>
      </c>
      <c r="J92" s="18">
        <v>1494.552422</v>
      </c>
      <c r="K92" s="17">
        <v>1494.552422</v>
      </c>
      <c r="L92" s="18">
        <v>1520.2168770000001</v>
      </c>
      <c r="M92" s="18">
        <v>1572.6866709999999</v>
      </c>
      <c r="N92" s="18">
        <v>1583.788965</v>
      </c>
      <c r="O92" s="18">
        <v>1664.1892130000001</v>
      </c>
      <c r="P92" s="17">
        <v>1664.1892130000001</v>
      </c>
      <c r="Q92" s="18">
        <v>1785.03108</v>
      </c>
      <c r="R92" s="18">
        <v>1824.919402</v>
      </c>
      <c r="S92" s="18">
        <v>1957.176156</v>
      </c>
      <c r="T92" s="16">
        <f>O91</f>
        <v>1998.624401</v>
      </c>
      <c r="U92" s="17">
        <v>1998.624401</v>
      </c>
      <c r="V92" s="16">
        <f>+Q91</f>
        <v>3628.9247580000001</v>
      </c>
      <c r="W92" s="16">
        <f>+R91</f>
        <v>4173.2857990000002</v>
      </c>
      <c r="X92" s="16">
        <f>+S91</f>
        <v>4220.4941644334976</v>
      </c>
      <c r="Y92" s="16"/>
      <c r="Z92" s="17"/>
      <c r="AA92" s="14"/>
      <c r="AB92" s="14"/>
      <c r="AC92" s="14"/>
      <c r="AD92" s="14"/>
      <c r="AE92" s="14"/>
      <c r="AF92" s="14"/>
      <c r="AG92" s="14"/>
      <c r="AH92" s="14"/>
      <c r="AI92" s="14"/>
      <c r="AJ92" s="14"/>
      <c r="AK92" s="14"/>
      <c r="AL92" s="14"/>
      <c r="AM92" s="14"/>
      <c r="AN92" s="14"/>
      <c r="AO92" s="14"/>
      <c r="AP92" s="14"/>
      <c r="AQ92" s="14"/>
      <c r="AR92" s="14"/>
      <c r="AS92" s="14"/>
      <c r="AT92" s="14"/>
    </row>
    <row r="93" spans="1:47" ht="13.35" customHeight="1">
      <c r="A93" s="20" t="s">
        <v>79</v>
      </c>
      <c r="B93" s="32">
        <v>495.71704099999999</v>
      </c>
      <c r="C93" s="32">
        <v>719.64756350000005</v>
      </c>
      <c r="D93" s="32">
        <v>1039.0304205</v>
      </c>
      <c r="E93" s="32">
        <v>1179.754676</v>
      </c>
      <c r="F93" s="22">
        <v>1179.754676</v>
      </c>
      <c r="G93" s="32">
        <v>1210.3527505</v>
      </c>
      <c r="H93" s="32">
        <v>1456.6724745000001</v>
      </c>
      <c r="I93" s="32">
        <v>1479.8730525000001</v>
      </c>
      <c r="J93" s="32">
        <v>1579.3708175000002</v>
      </c>
      <c r="K93" s="22">
        <v>1579.3708175000002</v>
      </c>
      <c r="L93" s="32">
        <v>1652.6239785</v>
      </c>
      <c r="M93" s="32">
        <v>1698.8030365</v>
      </c>
      <c r="N93" s="32">
        <v>1770.4825605000001</v>
      </c>
      <c r="O93" s="32">
        <v>1831.4068070000001</v>
      </c>
      <c r="P93" s="22">
        <v>1831.4068070000001</v>
      </c>
      <c r="Q93" s="32">
        <v>2706.9779189999999</v>
      </c>
      <c r="R93" s="32">
        <v>2999.1026005000003</v>
      </c>
      <c r="S93" s="32">
        <v>3088.8351602167486</v>
      </c>
      <c r="T93" s="21">
        <f>+(T91+T92)/2</f>
        <v>4755.6122004999997</v>
      </c>
      <c r="U93" s="22">
        <v>4755.6122004999997</v>
      </c>
      <c r="V93" s="32">
        <f>+(V91+V92)/2</f>
        <v>6726.8123790000009</v>
      </c>
      <c r="W93" s="32">
        <f>+(W91+W92)/2</f>
        <v>11731.710696909295</v>
      </c>
      <c r="X93" s="32">
        <f>+(X91+X92)/2</f>
        <v>11924.066054331399</v>
      </c>
      <c r="Y93" s="21"/>
      <c r="Z93" s="22"/>
      <c r="AA93" s="14"/>
      <c r="AB93" s="14"/>
      <c r="AC93" s="14"/>
      <c r="AD93" s="14"/>
      <c r="AE93" s="14"/>
      <c r="AF93" s="14"/>
      <c r="AG93" s="14"/>
      <c r="AH93" s="14"/>
      <c r="AI93" s="14"/>
      <c r="AJ93" s="14"/>
      <c r="AK93" s="14"/>
      <c r="AL93" s="14"/>
      <c r="AM93" s="14"/>
      <c r="AN93" s="14"/>
      <c r="AO93" s="14"/>
      <c r="AP93" s="14"/>
      <c r="AQ93" s="14"/>
      <c r="AR93" s="14"/>
      <c r="AS93" s="14"/>
      <c r="AT93" s="14"/>
    </row>
    <row r="94" spans="1:47" ht="13.35" customHeight="1">
      <c r="A94" s="9" t="s">
        <v>80</v>
      </c>
      <c r="B94" s="13"/>
      <c r="C94" s="13"/>
      <c r="D94" s="13"/>
      <c r="E94" s="13"/>
      <c r="F94" s="13"/>
      <c r="G94" s="13"/>
      <c r="H94" s="13"/>
      <c r="I94" s="13"/>
      <c r="J94" s="13"/>
      <c r="K94" s="13"/>
      <c r="L94" s="13"/>
      <c r="M94" s="13"/>
      <c r="N94" s="13"/>
      <c r="O94" s="13"/>
      <c r="P94" s="13"/>
      <c r="Q94" s="13"/>
      <c r="R94" s="13"/>
      <c r="S94" s="13"/>
      <c r="T94" s="59"/>
      <c r="U94" s="59"/>
      <c r="V94" s="13"/>
      <c r="W94" s="13"/>
      <c r="X94" s="13"/>
      <c r="Y94" s="13"/>
      <c r="Z94" s="13"/>
      <c r="AA94" s="11"/>
      <c r="AB94" s="11"/>
      <c r="AC94" s="11"/>
      <c r="AD94" s="11"/>
      <c r="AE94" s="11"/>
      <c r="AF94" s="11"/>
      <c r="AG94" s="11"/>
      <c r="AH94" s="11"/>
      <c r="AI94" s="11"/>
      <c r="AJ94" s="11"/>
      <c r="AK94" s="11"/>
      <c r="AL94" s="11"/>
      <c r="AM94" s="11"/>
      <c r="AN94" s="11"/>
      <c r="AO94" s="11"/>
      <c r="AP94" s="11"/>
      <c r="AQ94" s="11"/>
      <c r="AR94" s="11"/>
      <c r="AS94" s="11"/>
      <c r="AT94" s="11"/>
    </row>
    <row r="95" spans="1:47" ht="13.35" customHeight="1">
      <c r="A95" s="15" t="s">
        <v>81</v>
      </c>
      <c r="B95" s="16"/>
      <c r="C95" s="16"/>
      <c r="D95" s="16"/>
      <c r="E95" s="16"/>
      <c r="F95" s="17">
        <v>134.41680099999999</v>
      </c>
      <c r="G95" s="16"/>
      <c r="H95" s="16"/>
      <c r="I95" s="16"/>
      <c r="J95" s="16"/>
      <c r="K95" s="17">
        <v>179.53831400000001</v>
      </c>
      <c r="L95" s="16"/>
      <c r="M95" s="16"/>
      <c r="N95" s="16"/>
      <c r="O95" s="16"/>
      <c r="P95" s="17">
        <v>274.46919800000001</v>
      </c>
      <c r="Q95" s="16"/>
      <c r="R95" s="16"/>
      <c r="S95" s="16"/>
      <c r="T95" s="16"/>
      <c r="U95" s="17">
        <v>446.02286099999998</v>
      </c>
      <c r="V95" s="16"/>
      <c r="W95" s="16"/>
      <c r="X95" s="16"/>
      <c r="Y95" s="16"/>
      <c r="Z95" s="17"/>
      <c r="AA95" s="14"/>
      <c r="AB95" s="14"/>
      <c r="AC95" s="14"/>
      <c r="AD95" s="14"/>
      <c r="AE95" s="14"/>
      <c r="AF95" s="14"/>
      <c r="AG95" s="14"/>
      <c r="AH95" s="14"/>
      <c r="AI95" s="14"/>
      <c r="AJ95" s="14"/>
      <c r="AK95" s="14"/>
      <c r="AL95" s="14"/>
      <c r="AM95" s="14"/>
      <c r="AN95" s="14"/>
      <c r="AO95" s="14"/>
      <c r="AP95" s="14"/>
      <c r="AQ95" s="14"/>
      <c r="AR95" s="14"/>
      <c r="AS95" s="14"/>
      <c r="AT95" s="14"/>
      <c r="AU95" s="14"/>
    </row>
    <row r="96" spans="1:47" ht="13.35" customHeight="1">
      <c r="A96" s="19" t="s">
        <v>82</v>
      </c>
      <c r="B96" s="16"/>
      <c r="C96" s="16"/>
      <c r="D96" s="16"/>
      <c r="E96" s="16"/>
      <c r="F96" s="17">
        <v>1179.754676</v>
      </c>
      <c r="G96" s="16"/>
      <c r="H96" s="16"/>
      <c r="I96" s="16"/>
      <c r="J96" s="16"/>
      <c r="K96" s="17">
        <v>1579.3708175000002</v>
      </c>
      <c r="L96" s="16"/>
      <c r="M96" s="16"/>
      <c r="N96" s="16"/>
      <c r="O96" s="16"/>
      <c r="P96" s="17">
        <v>1831.4068070000001</v>
      </c>
      <c r="Q96" s="16"/>
      <c r="R96" s="16"/>
      <c r="S96" s="16"/>
      <c r="T96" s="16"/>
      <c r="U96" s="17">
        <f>+U93</f>
        <v>4755.6122004999997</v>
      </c>
      <c r="V96" s="16"/>
      <c r="W96" s="16"/>
      <c r="X96" s="16"/>
      <c r="Y96" s="16"/>
      <c r="Z96" s="17"/>
      <c r="AA96" s="14"/>
      <c r="AB96" s="14"/>
      <c r="AC96" s="14"/>
      <c r="AD96" s="14"/>
      <c r="AE96" s="14"/>
      <c r="AF96" s="14"/>
      <c r="AG96" s="14"/>
      <c r="AH96" s="14"/>
      <c r="AI96" s="14"/>
      <c r="AJ96" s="14"/>
      <c r="AK96" s="14"/>
      <c r="AL96" s="14"/>
      <c r="AM96" s="14"/>
      <c r="AN96" s="14"/>
      <c r="AO96" s="14"/>
      <c r="AP96" s="14"/>
      <c r="AQ96" s="14"/>
      <c r="AR96" s="14"/>
      <c r="AS96" s="14"/>
      <c r="AT96" s="14"/>
      <c r="AU96" s="14"/>
    </row>
    <row r="97" spans="1:46" ht="13.35" customHeight="1">
      <c r="A97" s="20" t="s">
        <v>83</v>
      </c>
      <c r="B97" s="28"/>
      <c r="C97" s="28"/>
      <c r="D97" s="28"/>
      <c r="E97" s="28"/>
      <c r="F97" s="24">
        <v>0.11393623075582536</v>
      </c>
      <c r="G97" s="28"/>
      <c r="H97" s="28"/>
      <c r="I97" s="28"/>
      <c r="J97" s="28"/>
      <c r="K97" s="24">
        <v>0.11367711243657951</v>
      </c>
      <c r="L97" s="28"/>
      <c r="M97" s="28"/>
      <c r="N97" s="28"/>
      <c r="O97" s="28"/>
      <c r="P97" s="24">
        <v>0.14986795776390274</v>
      </c>
      <c r="Q97" s="28"/>
      <c r="R97" s="28"/>
      <c r="S97" s="28"/>
      <c r="T97" s="16"/>
      <c r="U97" s="24">
        <f>U95/U96</f>
        <v>9.3788736800932929E-2</v>
      </c>
      <c r="V97" s="28"/>
      <c r="W97" s="28"/>
      <c r="X97" s="28"/>
      <c r="Y97" s="16"/>
      <c r="Z97" s="24"/>
      <c r="AA97" s="14"/>
      <c r="AB97" s="14"/>
      <c r="AC97" s="14"/>
      <c r="AD97" s="14"/>
      <c r="AE97" s="14"/>
      <c r="AF97" s="14"/>
      <c r="AG97" s="14"/>
      <c r="AH97" s="14"/>
      <c r="AI97" s="14"/>
      <c r="AJ97" s="14"/>
      <c r="AK97" s="14"/>
      <c r="AL97" s="14"/>
      <c r="AM97" s="14"/>
      <c r="AN97" s="14"/>
      <c r="AO97" s="14"/>
      <c r="AP97" s="14"/>
      <c r="AQ97" s="14"/>
      <c r="AR97" s="14"/>
      <c r="AS97" s="14"/>
      <c r="AT97" s="14"/>
    </row>
    <row r="98" spans="1:46" ht="13.35" customHeight="1">
      <c r="A98" s="33" t="s">
        <v>84</v>
      </c>
      <c r="B98" s="13"/>
      <c r="C98" s="13"/>
      <c r="D98" s="13"/>
      <c r="E98" s="13"/>
      <c r="F98" s="13"/>
      <c r="G98" s="13"/>
      <c r="H98" s="13"/>
      <c r="I98" s="13"/>
      <c r="J98" s="13"/>
      <c r="K98" s="13"/>
      <c r="L98" s="13"/>
      <c r="M98" s="13"/>
      <c r="N98" s="13"/>
      <c r="O98" s="13"/>
      <c r="P98" s="13"/>
      <c r="Q98" s="13"/>
      <c r="R98" s="13"/>
      <c r="S98" s="13"/>
      <c r="T98" s="59"/>
      <c r="U98" s="59"/>
      <c r="V98" s="13"/>
      <c r="W98" s="13"/>
      <c r="X98" s="13"/>
      <c r="Y98" s="13"/>
      <c r="Z98" s="13"/>
      <c r="AA98" s="14"/>
      <c r="AB98" s="14"/>
      <c r="AC98" s="14"/>
      <c r="AD98" s="14"/>
      <c r="AE98" s="14"/>
      <c r="AF98" s="14"/>
      <c r="AG98" s="14"/>
      <c r="AH98" s="14"/>
      <c r="AI98" s="14"/>
      <c r="AJ98" s="14"/>
      <c r="AK98" s="14"/>
      <c r="AL98" s="14"/>
      <c r="AM98" s="14"/>
      <c r="AN98" s="14"/>
      <c r="AO98" s="14"/>
      <c r="AP98" s="14"/>
      <c r="AQ98" s="14"/>
      <c r="AR98" s="14"/>
      <c r="AS98" s="14"/>
      <c r="AT98" s="14"/>
    </row>
    <row r="99" spans="1:46" ht="13.35" customHeight="1">
      <c r="A99" s="15" t="s">
        <v>85</v>
      </c>
      <c r="B99" s="26">
        <v>900.48862399999996</v>
      </c>
      <c r="C99" s="18">
        <v>1340.6582780000001</v>
      </c>
      <c r="D99" s="18">
        <v>1375.95714</v>
      </c>
      <c r="E99" s="18">
        <v>1494.552422</v>
      </c>
      <c r="F99" s="27">
        <v>1494.552422</v>
      </c>
      <c r="G99" s="26">
        <v>1520.2168770000001</v>
      </c>
      <c r="H99" s="18">
        <v>1572.6866709999999</v>
      </c>
      <c r="I99" s="18">
        <v>1583.788965</v>
      </c>
      <c r="J99" s="18">
        <v>1664.1892130000001</v>
      </c>
      <c r="K99" s="27">
        <v>1664.1892130000001</v>
      </c>
      <c r="L99" s="26">
        <v>1785.03108</v>
      </c>
      <c r="M99" s="18">
        <v>1824.919402</v>
      </c>
      <c r="N99" s="18">
        <v>1957.176156</v>
      </c>
      <c r="O99" s="18">
        <v>1998.624401</v>
      </c>
      <c r="P99" s="27">
        <v>1998.624401</v>
      </c>
      <c r="Q99" s="18">
        <v>3628.9247580000001</v>
      </c>
      <c r="R99" s="18">
        <v>4173.2857990000002</v>
      </c>
      <c r="S99" s="18">
        <v>4220.4941644334976</v>
      </c>
      <c r="T99" s="16">
        <f>T91</f>
        <v>7512.6</v>
      </c>
      <c r="U99" s="27">
        <f>U91</f>
        <v>7512.6</v>
      </c>
      <c r="V99" s="16">
        <f>V91</f>
        <v>9824.7000000000007</v>
      </c>
      <c r="W99" s="16">
        <f>W91</f>
        <v>19290.135594818588</v>
      </c>
      <c r="X99" s="16">
        <f>X91</f>
        <v>19627.6379442293</v>
      </c>
      <c r="Y99" s="16"/>
      <c r="Z99" s="27"/>
      <c r="AA99" s="14"/>
      <c r="AB99" s="14"/>
      <c r="AC99" s="14"/>
      <c r="AD99" s="14"/>
      <c r="AE99" s="14"/>
      <c r="AF99" s="14"/>
      <c r="AG99" s="14"/>
      <c r="AH99" s="14"/>
      <c r="AI99" s="14"/>
      <c r="AJ99" s="14"/>
      <c r="AK99" s="14"/>
      <c r="AL99" s="14"/>
      <c r="AM99" s="14"/>
      <c r="AN99" s="14"/>
      <c r="AO99" s="14"/>
      <c r="AP99" s="14"/>
      <c r="AQ99" s="14"/>
      <c r="AR99" s="14"/>
      <c r="AS99" s="14"/>
      <c r="AT99" s="14"/>
    </row>
    <row r="100" spans="1:46" ht="13.35" customHeight="1">
      <c r="A100" s="19" t="s">
        <v>86</v>
      </c>
      <c r="B100" s="18">
        <v>2473.2678150000002</v>
      </c>
      <c r="C100" s="18">
        <v>3321.95568</v>
      </c>
      <c r="D100" s="18">
        <v>2936.0623260000002</v>
      </c>
      <c r="E100" s="18">
        <v>3030.6387800000002</v>
      </c>
      <c r="F100" s="17">
        <v>3030.6387800000002</v>
      </c>
      <c r="G100" s="18">
        <v>3169.0875510000001</v>
      </c>
      <c r="H100" s="18">
        <v>3564.1470599999998</v>
      </c>
      <c r="I100" s="18">
        <v>3473.5029509999999</v>
      </c>
      <c r="J100" s="18">
        <v>3612.0452730000002</v>
      </c>
      <c r="K100" s="17">
        <v>3612.0452730000002</v>
      </c>
      <c r="L100" s="18">
        <v>3727.5886540000001</v>
      </c>
      <c r="M100" s="18">
        <v>3750.4943290000001</v>
      </c>
      <c r="N100" s="18">
        <v>3826.8976640000001</v>
      </c>
      <c r="O100" s="18">
        <v>4990.9273480000002</v>
      </c>
      <c r="P100" s="17">
        <v>4990.9273480000002</v>
      </c>
      <c r="Q100" s="18">
        <v>6574.9185790000001</v>
      </c>
      <c r="R100" s="18">
        <v>6960.7368159999996</v>
      </c>
      <c r="S100" s="18">
        <v>7254.8463471044979</v>
      </c>
      <c r="T100" s="16">
        <f>T87</f>
        <v>11634.4</v>
      </c>
      <c r="U100" s="17">
        <f>U87</f>
        <v>11634.4</v>
      </c>
      <c r="V100" s="16">
        <f>V87</f>
        <v>15154.8</v>
      </c>
      <c r="W100" s="16">
        <f>W87</f>
        <v>24510.330087046998</v>
      </c>
      <c r="X100" s="16">
        <f>X87</f>
        <v>24840.913226415105</v>
      </c>
      <c r="Y100" s="16"/>
      <c r="Z100" s="17"/>
      <c r="AA100" s="14"/>
      <c r="AB100" s="14"/>
      <c r="AC100" s="14"/>
      <c r="AD100" s="14"/>
      <c r="AE100" s="14"/>
      <c r="AF100" s="14"/>
      <c r="AG100" s="14"/>
      <c r="AH100" s="14"/>
      <c r="AI100" s="14"/>
      <c r="AJ100" s="14"/>
      <c r="AK100" s="14"/>
      <c r="AL100" s="14"/>
      <c r="AM100" s="14"/>
      <c r="AN100" s="14"/>
      <c r="AO100" s="14"/>
      <c r="AP100" s="14"/>
      <c r="AQ100" s="14"/>
      <c r="AR100" s="14"/>
      <c r="AS100" s="14"/>
      <c r="AT100" s="14"/>
    </row>
    <row r="101" spans="1:46" ht="13.35" customHeight="1">
      <c r="A101" s="20" t="s">
        <v>87</v>
      </c>
      <c r="B101" s="28">
        <v>0.36408860315840885</v>
      </c>
      <c r="C101" s="28">
        <v>0.40357500434804117</v>
      </c>
      <c r="D101" s="28">
        <v>0.46864030365273651</v>
      </c>
      <c r="E101" s="28">
        <v>0.49314765978148006</v>
      </c>
      <c r="F101" s="24">
        <v>0.49314765978148006</v>
      </c>
      <c r="G101" s="28">
        <v>0.4797017603758843</v>
      </c>
      <c r="H101" s="28">
        <v>0.44125190249585267</v>
      </c>
      <c r="I101" s="28">
        <v>0.45596304000376248</v>
      </c>
      <c r="J101" s="28">
        <v>0.46073320991843503</v>
      </c>
      <c r="K101" s="24">
        <v>0.46073320991843503</v>
      </c>
      <c r="L101" s="28">
        <v>0.47887018812671811</v>
      </c>
      <c r="M101" s="28">
        <v>0.48658103223597754</v>
      </c>
      <c r="N101" s="28">
        <v>0.51142631129422333</v>
      </c>
      <c r="O101" s="28">
        <v>0.40045151164159964</v>
      </c>
      <c r="P101" s="24">
        <v>0.40045151164159964</v>
      </c>
      <c r="Q101" s="28">
        <v>0.55193455468644514</v>
      </c>
      <c r="R101" s="28">
        <v>0.59954655797461776</v>
      </c>
      <c r="S101" s="28">
        <v>0.58174824972247008</v>
      </c>
      <c r="T101" s="23">
        <f>T99/T100</f>
        <v>0.64572302826101913</v>
      </c>
      <c r="U101" s="24">
        <f>U99/U100</f>
        <v>0.64572302826101913</v>
      </c>
      <c r="V101" s="23">
        <f>V99/V100</f>
        <v>0.64828965080370582</v>
      </c>
      <c r="W101" s="23">
        <f>W99/W100</f>
        <v>0.78702063686253121</v>
      </c>
      <c r="X101" s="23">
        <f>X99/X100</f>
        <v>0.79013350939762717</v>
      </c>
      <c r="Y101" s="23"/>
      <c r="Z101" s="24"/>
      <c r="AA101" s="14"/>
      <c r="AB101" s="14"/>
      <c r="AC101" s="14"/>
      <c r="AD101" s="14"/>
      <c r="AE101" s="14"/>
      <c r="AF101" s="14"/>
      <c r="AG101" s="14"/>
      <c r="AH101" s="14"/>
      <c r="AI101" s="14"/>
      <c r="AJ101" s="14"/>
      <c r="AK101" s="14"/>
      <c r="AL101" s="14"/>
      <c r="AM101" s="14"/>
      <c r="AN101" s="14"/>
      <c r="AO101" s="14"/>
      <c r="AP101" s="14"/>
      <c r="AQ101" s="14"/>
      <c r="AR101" s="14"/>
      <c r="AS101" s="14"/>
      <c r="AT101" s="14"/>
    </row>
    <row r="102" spans="1:46" ht="13.35" customHeight="1">
      <c r="A102" s="33" t="s">
        <v>89</v>
      </c>
      <c r="B102" s="13"/>
      <c r="C102" s="13"/>
      <c r="D102" s="13"/>
      <c r="E102" s="13"/>
      <c r="F102" s="13"/>
      <c r="G102" s="13"/>
      <c r="H102" s="13"/>
      <c r="I102" s="13"/>
      <c r="J102" s="13"/>
      <c r="K102" s="13"/>
      <c r="L102" s="13"/>
      <c r="M102" s="13"/>
      <c r="N102" s="13"/>
      <c r="O102" s="13"/>
      <c r="P102" s="13"/>
      <c r="Q102" s="13"/>
      <c r="R102" s="13"/>
      <c r="S102" s="13"/>
      <c r="T102" s="59"/>
      <c r="U102" s="59"/>
      <c r="V102" s="13"/>
      <c r="W102" s="13"/>
      <c r="X102" s="13"/>
      <c r="Y102" s="13"/>
      <c r="Z102" s="13"/>
      <c r="AA102" s="14"/>
      <c r="AB102" s="14"/>
      <c r="AC102" s="14"/>
      <c r="AD102" s="14"/>
      <c r="AE102" s="14"/>
      <c r="AF102" s="14"/>
      <c r="AG102" s="14"/>
      <c r="AH102" s="14"/>
      <c r="AI102" s="14"/>
      <c r="AJ102" s="14"/>
      <c r="AK102" s="14"/>
      <c r="AL102" s="14"/>
      <c r="AM102" s="14"/>
      <c r="AN102" s="14"/>
      <c r="AO102" s="14"/>
      <c r="AP102" s="14"/>
      <c r="AQ102" s="14"/>
      <c r="AR102" s="14"/>
      <c r="AS102" s="14"/>
      <c r="AT102" s="14"/>
    </row>
    <row r="103" spans="1:46" ht="13.35" customHeight="1">
      <c r="A103" s="15" t="s">
        <v>91</v>
      </c>
      <c r="B103" s="26"/>
      <c r="C103" s="18"/>
      <c r="D103" s="18"/>
      <c r="E103" s="18"/>
      <c r="F103" s="27"/>
      <c r="G103" s="26"/>
      <c r="H103" s="18"/>
      <c r="I103" s="18"/>
      <c r="J103" s="18"/>
      <c r="K103" s="27"/>
      <c r="L103" s="26">
        <v>858.6</v>
      </c>
      <c r="M103" s="18">
        <v>997.4</v>
      </c>
      <c r="N103" s="18">
        <v>979.3</v>
      </c>
      <c r="O103" s="18">
        <v>1151.3</v>
      </c>
      <c r="P103" s="27">
        <v>3987</v>
      </c>
      <c r="Q103" s="18">
        <f>+L107</f>
        <v>1101.8</v>
      </c>
      <c r="R103" s="18">
        <f>+M107</f>
        <v>1176.7</v>
      </c>
      <c r="S103" s="18">
        <f>+N107</f>
        <v>1216.4000000000001</v>
      </c>
      <c r="T103" s="16">
        <f>+O107</f>
        <v>1540.7</v>
      </c>
      <c r="U103" s="27">
        <v>5035.6000000000004</v>
      </c>
      <c r="V103" s="16">
        <f>+Q107</f>
        <v>1624.2</v>
      </c>
      <c r="W103" s="16">
        <f>+R107</f>
        <v>1621.9</v>
      </c>
      <c r="X103" s="16">
        <f>+S107</f>
        <v>1777.7</v>
      </c>
      <c r="Y103" s="16"/>
      <c r="Z103" s="55"/>
      <c r="AA103" s="14"/>
      <c r="AB103" s="14"/>
      <c r="AC103" s="14"/>
      <c r="AD103" s="14"/>
      <c r="AE103" s="14"/>
      <c r="AF103" s="14"/>
      <c r="AG103" s="14"/>
      <c r="AH103" s="14"/>
      <c r="AI103" s="14"/>
      <c r="AJ103" s="14"/>
      <c r="AK103" s="14"/>
      <c r="AL103" s="14"/>
      <c r="AM103" s="14"/>
      <c r="AN103" s="14"/>
      <c r="AO103" s="14"/>
      <c r="AP103" s="14"/>
      <c r="AQ103" s="14"/>
      <c r="AR103" s="14"/>
      <c r="AS103" s="14"/>
      <c r="AT103" s="14"/>
    </row>
    <row r="104" spans="1:46" ht="13.15" customHeight="1">
      <c r="A104" s="15" t="s">
        <v>99</v>
      </c>
      <c r="B104" s="26"/>
      <c r="C104" s="18"/>
      <c r="D104" s="18"/>
      <c r="E104" s="18"/>
      <c r="F104" s="27"/>
      <c r="G104" s="26"/>
      <c r="H104" s="18"/>
      <c r="I104" s="18"/>
      <c r="J104" s="18"/>
      <c r="K104" s="27"/>
      <c r="L104" s="26">
        <f>38</f>
        <v>38</v>
      </c>
      <c r="M104" s="18">
        <v>0</v>
      </c>
      <c r="N104" s="18">
        <v>0</v>
      </c>
      <c r="O104" s="18">
        <v>148.69999999999999</v>
      </c>
      <c r="P104" s="27">
        <v>187</v>
      </c>
      <c r="Q104" s="18">
        <v>140.5</v>
      </c>
      <c r="R104" s="18">
        <v>118.7</v>
      </c>
      <c r="S104" s="18">
        <v>182</v>
      </c>
      <c r="T104" s="16">
        <v>874.3</v>
      </c>
      <c r="U104" s="27">
        <v>1315.5</v>
      </c>
      <c r="V104" s="16">
        <v>1264</v>
      </c>
      <c r="W104" s="64">
        <v>1389.75</v>
      </c>
      <c r="X104" s="64">
        <f>161+1039+253+0.31</f>
        <v>1453.31</v>
      </c>
      <c r="Y104" s="16"/>
      <c r="Z104" s="55"/>
      <c r="AA104" s="14"/>
      <c r="AB104" s="14"/>
      <c r="AC104" s="14"/>
      <c r="AD104" s="14"/>
      <c r="AE104" s="14"/>
      <c r="AF104" s="14"/>
      <c r="AG104" s="14"/>
      <c r="AH104" s="14"/>
      <c r="AI104" s="14"/>
      <c r="AJ104" s="14"/>
      <c r="AK104" s="14"/>
      <c r="AL104" s="14"/>
      <c r="AM104" s="14"/>
      <c r="AN104" s="14"/>
      <c r="AO104" s="14"/>
      <c r="AP104" s="14"/>
      <c r="AQ104" s="14"/>
      <c r="AR104" s="14"/>
      <c r="AS104" s="14"/>
      <c r="AT104" s="14"/>
    </row>
    <row r="105" spans="1:46" ht="13.35" customHeight="1">
      <c r="A105" s="15" t="s">
        <v>92</v>
      </c>
      <c r="B105" s="26"/>
      <c r="C105" s="18"/>
      <c r="D105" s="18"/>
      <c r="E105" s="18"/>
      <c r="F105" s="27"/>
      <c r="G105" s="26"/>
      <c r="H105" s="18"/>
      <c r="I105" s="18"/>
      <c r="J105" s="18"/>
      <c r="K105" s="27"/>
      <c r="L105" s="26">
        <f>52.3</f>
        <v>52.3</v>
      </c>
      <c r="M105" s="18">
        <v>28.6</v>
      </c>
      <c r="N105" s="18">
        <v>38.5</v>
      </c>
      <c r="O105" s="18">
        <v>46.2</v>
      </c>
      <c r="P105" s="27">
        <v>166</v>
      </c>
      <c r="Q105" s="18">
        <v>31</v>
      </c>
      <c r="R105" s="18">
        <v>8.1999999999999993</v>
      </c>
      <c r="S105" s="18">
        <v>-51.6</v>
      </c>
      <c r="T105" s="16">
        <v>-81.8</v>
      </c>
      <c r="U105" s="27">
        <v>-94.2</v>
      </c>
      <c r="V105" s="16">
        <v>-147</v>
      </c>
      <c r="W105" s="64">
        <v>-112.65</v>
      </c>
      <c r="X105" s="64">
        <v>-19.399999999999999</v>
      </c>
      <c r="Y105" s="16"/>
      <c r="Z105" s="55"/>
      <c r="AA105" s="14"/>
      <c r="AB105" s="14"/>
      <c r="AC105" s="14"/>
      <c r="AD105" s="14"/>
      <c r="AE105" s="14"/>
      <c r="AF105" s="14"/>
      <c r="AG105" s="14"/>
      <c r="AH105" s="14"/>
      <c r="AI105" s="14"/>
      <c r="AJ105" s="14"/>
      <c r="AK105" s="14"/>
      <c r="AL105" s="14"/>
      <c r="AM105" s="14"/>
      <c r="AN105" s="14"/>
      <c r="AO105" s="14"/>
      <c r="AP105" s="14"/>
      <c r="AQ105" s="14"/>
      <c r="AR105" s="14"/>
      <c r="AS105" s="14"/>
      <c r="AT105" s="14"/>
    </row>
    <row r="106" spans="1:46" ht="13.35" customHeight="1">
      <c r="A106" s="15" t="s">
        <v>93</v>
      </c>
      <c r="B106" s="26"/>
      <c r="C106" s="18"/>
      <c r="D106" s="18"/>
      <c r="E106" s="18"/>
      <c r="F106" s="27"/>
      <c r="G106" s="26"/>
      <c r="H106" s="18"/>
      <c r="I106" s="18"/>
      <c r="J106" s="18"/>
      <c r="K106" s="27"/>
      <c r="L106" s="26">
        <v>153</v>
      </c>
      <c r="M106" s="18">
        <v>151</v>
      </c>
      <c r="N106" s="18">
        <v>198</v>
      </c>
      <c r="O106" s="18">
        <v>194.4</v>
      </c>
      <c r="P106" s="27">
        <f>SUM(L106:O106)</f>
        <v>696.4</v>
      </c>
      <c r="Q106" s="18">
        <v>350.9</v>
      </c>
      <c r="R106" s="18">
        <v>318.2</v>
      </c>
      <c r="S106" s="18">
        <v>431</v>
      </c>
      <c r="T106" s="16">
        <v>666.4</v>
      </c>
      <c r="U106" s="27">
        <v>1766.5</v>
      </c>
      <c r="V106" s="16">
        <f>+V107-V103-V104-V105</f>
        <v>608.70000000000005</v>
      </c>
      <c r="W106" s="16">
        <f>+W107-W103-W104-W105</f>
        <v>783.17863297339989</v>
      </c>
      <c r="X106" s="16">
        <f>+X107-X103-X104-X105</f>
        <v>726.13213185870052</v>
      </c>
      <c r="Y106" s="16"/>
      <c r="Z106" s="55"/>
      <c r="AA106" s="14"/>
      <c r="AB106" s="14"/>
      <c r="AC106" s="14"/>
      <c r="AD106" s="14"/>
      <c r="AE106" s="14"/>
      <c r="AF106" s="14"/>
      <c r="AG106" s="14"/>
      <c r="AH106" s="14"/>
      <c r="AI106" s="14"/>
      <c r="AJ106" s="14"/>
      <c r="AK106" s="14"/>
      <c r="AL106" s="14"/>
      <c r="AM106" s="14"/>
      <c r="AN106" s="14"/>
      <c r="AO106" s="14"/>
      <c r="AP106" s="14"/>
      <c r="AQ106" s="14"/>
      <c r="AR106" s="14"/>
      <c r="AS106" s="14"/>
      <c r="AT106" s="14"/>
    </row>
    <row r="107" spans="1:46" ht="13.35" customHeight="1">
      <c r="A107" s="15" t="s">
        <v>94</v>
      </c>
      <c r="B107" s="26"/>
      <c r="C107" s="18"/>
      <c r="D107" s="18"/>
      <c r="E107" s="18"/>
      <c r="F107" s="27"/>
      <c r="G107" s="26"/>
      <c r="H107" s="18"/>
      <c r="I107" s="18"/>
      <c r="J107" s="18"/>
      <c r="K107" s="27"/>
      <c r="L107" s="26">
        <v>1101.8</v>
      </c>
      <c r="M107" s="18">
        <v>1176.7</v>
      </c>
      <c r="N107" s="18">
        <v>1216.4000000000001</v>
      </c>
      <c r="O107" s="18">
        <v>1540.7</v>
      </c>
      <c r="P107" s="27">
        <f>SUM(L107:O107)</f>
        <v>5035.6000000000004</v>
      </c>
      <c r="Q107" s="18">
        <v>1624.2</v>
      </c>
      <c r="R107" s="18">
        <v>1621.9</v>
      </c>
      <c r="S107" s="18">
        <v>1777.7</v>
      </c>
      <c r="T107" s="16">
        <v>2999.5</v>
      </c>
      <c r="U107" s="27">
        <v>8023.3</v>
      </c>
      <c r="V107" s="16">
        <f>+V10</f>
        <v>3349.9</v>
      </c>
      <c r="W107" s="16">
        <f>+W10</f>
        <v>3682.1786329734</v>
      </c>
      <c r="X107" s="16">
        <f t="shared" ref="X107:Z107" si="33">+X10</f>
        <v>3937.7421318587003</v>
      </c>
      <c r="Y107" s="16">
        <f t="shared" si="33"/>
        <v>0</v>
      </c>
      <c r="Z107" s="16">
        <f t="shared" si="33"/>
        <v>0</v>
      </c>
      <c r="AA107" s="14"/>
      <c r="AB107" s="14"/>
      <c r="AC107" s="14"/>
      <c r="AD107" s="14"/>
      <c r="AE107" s="14"/>
      <c r="AF107" s="14"/>
      <c r="AG107" s="14"/>
      <c r="AH107" s="14"/>
      <c r="AI107" s="14"/>
      <c r="AJ107" s="14"/>
      <c r="AK107" s="14"/>
      <c r="AL107" s="14"/>
      <c r="AM107" s="14"/>
      <c r="AN107" s="14"/>
      <c r="AO107" s="14"/>
      <c r="AP107" s="14"/>
      <c r="AQ107" s="14"/>
      <c r="AR107" s="14"/>
      <c r="AS107" s="14"/>
      <c r="AT107" s="14"/>
    </row>
    <row r="108" spans="1:46" ht="13.35" customHeight="1">
      <c r="A108" s="20" t="s">
        <v>95</v>
      </c>
      <c r="B108" s="52"/>
      <c r="C108" s="52"/>
      <c r="D108" s="52"/>
      <c r="E108" s="52"/>
      <c r="F108" s="53"/>
      <c r="G108" s="52"/>
      <c r="H108" s="52"/>
      <c r="I108" s="52"/>
      <c r="J108" s="52"/>
      <c r="K108" s="53"/>
      <c r="L108" s="42">
        <v>0.17799999999999999</v>
      </c>
      <c r="M108" s="42">
        <v>0.151</v>
      </c>
      <c r="N108" s="42">
        <v>0.20200000000000001</v>
      </c>
      <c r="O108" s="42">
        <v>0.16900000000000001</v>
      </c>
      <c r="P108" s="24">
        <v>0.17449999999999999</v>
      </c>
      <c r="Q108" s="42">
        <v>0.318</v>
      </c>
      <c r="R108" s="42">
        <v>0.27</v>
      </c>
      <c r="S108" s="42">
        <v>0.35399999999999998</v>
      </c>
      <c r="T108" s="23">
        <v>0.432</v>
      </c>
      <c r="U108" s="24">
        <v>0.34399999999999997</v>
      </c>
      <c r="V108" s="42">
        <f>+V106/V103</f>
        <v>0.37476911710380495</v>
      </c>
      <c r="W108" s="42">
        <f>+W106/W103</f>
        <v>0.48287726307010287</v>
      </c>
      <c r="X108" s="42">
        <f>+X106/X103</f>
        <v>0.40846719461028325</v>
      </c>
      <c r="Y108" s="23"/>
      <c r="Z108" s="24"/>
      <c r="AA108" s="14"/>
      <c r="AB108" s="14"/>
      <c r="AC108" s="14"/>
      <c r="AD108" s="14"/>
      <c r="AE108" s="14"/>
      <c r="AF108" s="14"/>
      <c r="AG108" s="14"/>
      <c r="AH108" s="14"/>
      <c r="AI108" s="14"/>
      <c r="AJ108" s="14"/>
      <c r="AK108" s="14"/>
      <c r="AL108" s="14"/>
      <c r="AM108" s="14"/>
      <c r="AN108" s="14"/>
      <c r="AO108" s="14"/>
      <c r="AP108" s="14"/>
      <c r="AQ108" s="14"/>
      <c r="AR108" s="14"/>
      <c r="AS108" s="14"/>
      <c r="AT108" s="14"/>
    </row>
    <row r="109" spans="1:46" ht="13.15" customHeight="1">
      <c r="A109" s="33" t="s">
        <v>90</v>
      </c>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4"/>
      <c r="AB109" s="14"/>
      <c r="AC109" s="14"/>
      <c r="AD109" s="14"/>
      <c r="AE109" s="14"/>
      <c r="AF109" s="14"/>
      <c r="AG109" s="14"/>
      <c r="AH109" s="14"/>
      <c r="AI109" s="14"/>
      <c r="AJ109" s="14"/>
      <c r="AK109" s="14"/>
      <c r="AL109" s="14"/>
      <c r="AM109" s="14"/>
      <c r="AN109" s="14"/>
      <c r="AO109" s="14"/>
      <c r="AP109" s="14"/>
      <c r="AQ109" s="14"/>
      <c r="AR109" s="14"/>
      <c r="AS109" s="14"/>
      <c r="AT109" s="14"/>
    </row>
    <row r="110" spans="1:46" ht="13.35" customHeight="1">
      <c r="A110" s="15" t="s">
        <v>97</v>
      </c>
      <c r="B110" s="26"/>
      <c r="C110" s="18"/>
      <c r="D110" s="18"/>
      <c r="E110" s="18"/>
      <c r="F110" s="27"/>
      <c r="G110" s="26"/>
      <c r="H110" s="18"/>
      <c r="I110" s="18"/>
      <c r="J110" s="18"/>
      <c r="K110" s="27"/>
      <c r="L110" s="26">
        <v>200</v>
      </c>
      <c r="M110" s="18">
        <v>248.6</v>
      </c>
      <c r="N110" s="18">
        <v>249.9</v>
      </c>
      <c r="O110" s="18">
        <v>309.89999999999998</v>
      </c>
      <c r="P110" s="27">
        <v>1008.4</v>
      </c>
      <c r="Q110" s="18">
        <f>+L114</f>
        <v>289.5</v>
      </c>
      <c r="R110" s="18">
        <f>+M114</f>
        <v>321</v>
      </c>
      <c r="S110" s="18">
        <f>+N114</f>
        <v>343.6</v>
      </c>
      <c r="T110" s="18">
        <f>+O114</f>
        <v>439.9</v>
      </c>
      <c r="U110" s="27">
        <v>1394.1</v>
      </c>
      <c r="V110" s="18">
        <f>+Q114</f>
        <v>446.7</v>
      </c>
      <c r="W110" s="18">
        <f>+R114</f>
        <v>460.3</v>
      </c>
      <c r="X110" s="18">
        <f>+S114</f>
        <v>480.6</v>
      </c>
      <c r="Y110" s="18"/>
      <c r="Z110" s="27"/>
      <c r="AA110" s="14"/>
      <c r="AB110" s="14"/>
      <c r="AC110" s="14"/>
      <c r="AD110" s="14"/>
      <c r="AE110" s="14"/>
      <c r="AF110" s="14"/>
      <c r="AG110" s="14"/>
      <c r="AH110" s="14"/>
      <c r="AI110" s="14"/>
      <c r="AJ110" s="14"/>
      <c r="AK110" s="14"/>
      <c r="AL110" s="14"/>
      <c r="AM110" s="14"/>
      <c r="AN110" s="14"/>
      <c r="AO110" s="14"/>
      <c r="AP110" s="14"/>
      <c r="AQ110" s="14"/>
      <c r="AR110" s="14"/>
      <c r="AS110" s="14"/>
      <c r="AT110" s="14"/>
    </row>
    <row r="111" spans="1:46" ht="13.15" customHeight="1">
      <c r="A111" s="15" t="s">
        <v>99</v>
      </c>
      <c r="B111" s="26"/>
      <c r="C111" s="18"/>
      <c r="D111" s="18"/>
      <c r="E111" s="18"/>
      <c r="F111" s="27"/>
      <c r="G111" s="26"/>
      <c r="H111" s="18"/>
      <c r="I111" s="18"/>
      <c r="J111" s="18"/>
      <c r="K111" s="27"/>
      <c r="L111" s="26">
        <f>17+8</f>
        <v>25</v>
      </c>
      <c r="M111" s="18">
        <v>0</v>
      </c>
      <c r="N111" s="18">
        <v>0</v>
      </c>
      <c r="O111" s="18">
        <v>44</v>
      </c>
      <c r="P111" s="27">
        <f>SUM(L111:O111)</f>
        <v>69</v>
      </c>
      <c r="Q111" s="18">
        <v>42</v>
      </c>
      <c r="R111" s="18">
        <v>59.5</v>
      </c>
      <c r="S111" s="18">
        <v>72</v>
      </c>
      <c r="T111" s="16">
        <v>215.3</v>
      </c>
      <c r="U111" s="27">
        <f>SUM(Q111:T111)</f>
        <v>388.8</v>
      </c>
      <c r="V111" s="16">
        <v>291.10000000000002</v>
      </c>
      <c r="W111" s="65">
        <v>294.02999999999997</v>
      </c>
      <c r="X111" s="65">
        <f>32+247+58-0.36</f>
        <v>336.64</v>
      </c>
      <c r="Y111" s="16"/>
      <c r="Z111" s="27"/>
      <c r="AA111" s="14"/>
      <c r="AB111" s="14"/>
      <c r="AC111" s="14"/>
      <c r="AD111" s="14"/>
      <c r="AE111" s="14"/>
      <c r="AF111" s="14"/>
      <c r="AG111" s="14"/>
      <c r="AH111" s="14"/>
      <c r="AI111" s="14"/>
      <c r="AJ111" s="14"/>
      <c r="AK111" s="14"/>
      <c r="AL111" s="14"/>
      <c r="AM111" s="14"/>
      <c r="AN111" s="14"/>
      <c r="AO111" s="14"/>
      <c r="AP111" s="14"/>
      <c r="AQ111" s="14"/>
      <c r="AR111" s="14"/>
      <c r="AS111" s="14"/>
      <c r="AT111" s="14"/>
    </row>
    <row r="112" spans="1:46" ht="13.35" customHeight="1">
      <c r="A112" s="15" t="s">
        <v>92</v>
      </c>
      <c r="B112" s="26"/>
      <c r="C112" s="18"/>
      <c r="D112" s="18"/>
      <c r="E112" s="18"/>
      <c r="F112" s="27"/>
      <c r="G112" s="26"/>
      <c r="H112" s="18"/>
      <c r="I112" s="18"/>
      <c r="J112" s="18"/>
      <c r="K112" s="27"/>
      <c r="L112" s="18">
        <v>16</v>
      </c>
      <c r="M112" s="18">
        <v>9</v>
      </c>
      <c r="N112" s="18">
        <v>12</v>
      </c>
      <c r="O112" s="18">
        <v>13</v>
      </c>
      <c r="P112" s="27">
        <f>SUM(L112:O112)</f>
        <v>50</v>
      </c>
      <c r="Q112" s="18">
        <v>11</v>
      </c>
      <c r="R112" s="18">
        <v>3.5</v>
      </c>
      <c r="S112" s="18">
        <v>-16</v>
      </c>
      <c r="T112" s="16">
        <v>-22.5</v>
      </c>
      <c r="U112" s="27">
        <f>SUM(Q112:T112)</f>
        <v>-24</v>
      </c>
      <c r="V112" s="16">
        <v>-26.8</v>
      </c>
      <c r="W112" s="65">
        <v>-33.83</v>
      </c>
      <c r="X112" s="65">
        <v>-16.72</v>
      </c>
      <c r="Y112" s="16"/>
      <c r="Z112" s="27"/>
      <c r="AA112" s="14"/>
      <c r="AB112" s="14"/>
      <c r="AC112" s="14"/>
      <c r="AD112" s="14"/>
      <c r="AE112" s="14"/>
      <c r="AF112" s="14"/>
      <c r="AG112" s="14"/>
      <c r="AH112" s="14"/>
      <c r="AI112" s="14"/>
      <c r="AJ112" s="14"/>
      <c r="AK112" s="14"/>
      <c r="AL112" s="14"/>
      <c r="AM112" s="14"/>
      <c r="AN112" s="14"/>
      <c r="AO112" s="14"/>
      <c r="AP112" s="14"/>
      <c r="AQ112" s="14"/>
      <c r="AR112" s="14"/>
      <c r="AS112" s="14"/>
      <c r="AT112" s="14"/>
    </row>
    <row r="113" spans="1:46" ht="13.35" customHeight="1">
      <c r="A113" s="15" t="s">
        <v>93</v>
      </c>
      <c r="B113" s="26"/>
      <c r="C113" s="18"/>
      <c r="D113" s="18"/>
      <c r="E113" s="18"/>
      <c r="F113" s="27"/>
      <c r="G113" s="26"/>
      <c r="H113" s="18"/>
      <c r="I113" s="18"/>
      <c r="J113" s="18"/>
      <c r="K113" s="27"/>
      <c r="L113" s="26">
        <f>29+11+9+0</f>
        <v>49</v>
      </c>
      <c r="M113" s="18">
        <f>45+11+8</f>
        <v>64</v>
      </c>
      <c r="N113" s="18">
        <f>60+18+3+0.4</f>
        <v>81.400000000000006</v>
      </c>
      <c r="O113" s="18">
        <f>66+12-5-0.4</f>
        <v>72.599999999999994</v>
      </c>
      <c r="P113" s="27">
        <f>SUM(L113:O113)</f>
        <v>267</v>
      </c>
      <c r="Q113" s="18">
        <f>95+4+5</f>
        <v>104</v>
      </c>
      <c r="R113" s="18">
        <f>91-10-5</f>
        <v>76</v>
      </c>
      <c r="S113" s="18">
        <f>95-15+2-0.4</f>
        <v>81.599999999999994</v>
      </c>
      <c r="T113" s="16">
        <v>163.1</v>
      </c>
      <c r="U113" s="27">
        <f>SUM(Q113:T113)</f>
        <v>424.70000000000005</v>
      </c>
      <c r="V113" s="16">
        <f>+V114-V110-V111-V112</f>
        <v>108.99999999999999</v>
      </c>
      <c r="W113" s="16">
        <f>+W114-W110-W111-W112</f>
        <v>148.83863297339985</v>
      </c>
      <c r="X113" s="16">
        <f>+X114-X110-X111-X112</f>
        <v>95.035675534100363</v>
      </c>
      <c r="Y113" s="16"/>
      <c r="Z113" s="27"/>
      <c r="AA113" s="14"/>
      <c r="AB113" s="14"/>
      <c r="AC113" s="14"/>
      <c r="AD113" s="14"/>
      <c r="AE113" s="14"/>
      <c r="AF113" s="14"/>
      <c r="AG113" s="14"/>
      <c r="AH113" s="14"/>
      <c r="AI113" s="14"/>
      <c r="AJ113" s="14"/>
      <c r="AK113" s="14"/>
      <c r="AL113" s="14"/>
      <c r="AM113" s="14"/>
      <c r="AN113" s="14"/>
      <c r="AO113" s="14"/>
      <c r="AP113" s="14"/>
      <c r="AQ113" s="14"/>
      <c r="AR113" s="14"/>
      <c r="AS113" s="14"/>
      <c r="AT113" s="14"/>
    </row>
    <row r="114" spans="1:46" ht="13.35" customHeight="1">
      <c r="A114" s="15" t="s">
        <v>96</v>
      </c>
      <c r="B114" s="26"/>
      <c r="C114" s="18"/>
      <c r="D114" s="18"/>
      <c r="E114" s="18"/>
      <c r="F114" s="27"/>
      <c r="G114" s="26"/>
      <c r="H114" s="18"/>
      <c r="I114" s="18"/>
      <c r="J114" s="18"/>
      <c r="K114" s="27"/>
      <c r="L114" s="26">
        <v>289.5</v>
      </c>
      <c r="M114" s="18">
        <v>321</v>
      </c>
      <c r="N114" s="18">
        <v>343.6</v>
      </c>
      <c r="O114" s="18">
        <v>439.9</v>
      </c>
      <c r="P114" s="27">
        <v>1394.1</v>
      </c>
      <c r="Q114" s="18">
        <v>446.7</v>
      </c>
      <c r="R114" s="18">
        <v>460.3</v>
      </c>
      <c r="S114" s="18">
        <v>480.6</v>
      </c>
      <c r="T114" s="16">
        <v>795.7</v>
      </c>
      <c r="U114" s="27">
        <v>2183.3000000000002</v>
      </c>
      <c r="V114" s="18">
        <f>+V12</f>
        <v>820</v>
      </c>
      <c r="W114" s="18">
        <f>+W12</f>
        <v>869.33863297339985</v>
      </c>
      <c r="X114" s="18">
        <f>+X12</f>
        <v>895.55567553410037</v>
      </c>
      <c r="Y114" s="16"/>
      <c r="Z114" s="27"/>
      <c r="AA114" s="14"/>
      <c r="AB114" s="14"/>
      <c r="AC114" s="14"/>
      <c r="AD114" s="14"/>
      <c r="AE114" s="14"/>
      <c r="AF114" s="14"/>
      <c r="AG114" s="14"/>
      <c r="AH114" s="14"/>
      <c r="AI114" s="14"/>
      <c r="AJ114" s="14"/>
      <c r="AK114" s="14"/>
      <c r="AL114" s="14"/>
      <c r="AM114" s="14"/>
      <c r="AN114" s="14"/>
      <c r="AO114" s="14"/>
      <c r="AP114" s="14"/>
      <c r="AQ114" s="14"/>
      <c r="AR114" s="14"/>
      <c r="AS114" s="14"/>
      <c r="AT114" s="14"/>
    </row>
    <row r="115" spans="1:46" ht="13.15" customHeight="1">
      <c r="A115" s="20" t="s">
        <v>98</v>
      </c>
      <c r="B115" s="52"/>
      <c r="C115" s="52"/>
      <c r="D115" s="52"/>
      <c r="E115" s="52"/>
      <c r="F115" s="53"/>
      <c r="G115" s="52"/>
      <c r="H115" s="52"/>
      <c r="I115" s="52"/>
      <c r="J115" s="52"/>
      <c r="K115" s="53"/>
      <c r="L115" s="42">
        <v>0.25</v>
      </c>
      <c r="M115" s="42">
        <v>0.26</v>
      </c>
      <c r="N115" s="42">
        <v>0.33</v>
      </c>
      <c r="O115" s="42">
        <v>0.23</v>
      </c>
      <c r="P115" s="24">
        <v>0.26</v>
      </c>
      <c r="Q115" s="42">
        <v>0.36</v>
      </c>
      <c r="R115" s="42">
        <v>0.24</v>
      </c>
      <c r="S115" s="42">
        <v>0.24</v>
      </c>
      <c r="T115" s="23">
        <v>0.37066798332734513</v>
      </c>
      <c r="U115" s="24">
        <v>0.30464098701671333</v>
      </c>
      <c r="V115" s="42">
        <f>+V113/V110</f>
        <v>0.2440116409223192</v>
      </c>
      <c r="W115" s="42">
        <f>+W113/W110</f>
        <v>0.32335136426982369</v>
      </c>
      <c r="X115" s="42">
        <f>+X113/X110</f>
        <v>0.19774381093237695</v>
      </c>
      <c r="Y115" s="23"/>
      <c r="Z115" s="24"/>
      <c r="AA115" s="14"/>
      <c r="AB115" s="14"/>
      <c r="AC115" s="14"/>
      <c r="AD115" s="14"/>
      <c r="AE115" s="14"/>
      <c r="AF115" s="14"/>
      <c r="AG115" s="14"/>
      <c r="AH115" s="14"/>
      <c r="AI115" s="14"/>
      <c r="AJ115" s="14"/>
      <c r="AK115" s="14"/>
      <c r="AL115" s="14"/>
      <c r="AM115" s="14"/>
      <c r="AN115" s="14"/>
      <c r="AO115" s="14"/>
      <c r="AP115" s="14"/>
      <c r="AQ115" s="14"/>
      <c r="AR115" s="14"/>
      <c r="AS115" s="14"/>
      <c r="AT115" s="14"/>
    </row>
    <row r="117" spans="1:46" ht="13.15" customHeight="1">
      <c r="L117" s="57"/>
      <c r="M117" s="57"/>
      <c r="N117" s="57"/>
      <c r="O117" s="57"/>
      <c r="P117" s="57"/>
      <c r="Q117" s="57"/>
      <c r="R117" s="57"/>
      <c r="S117" s="57"/>
      <c r="T117" s="57"/>
      <c r="U117" s="57"/>
      <c r="V117" s="57"/>
      <c r="W117" s="57"/>
      <c r="X117" s="57"/>
      <c r="Y117" s="57"/>
      <c r="Z117" s="57"/>
    </row>
    <row r="118" spans="1:46" ht="13.15" customHeight="1">
      <c r="L118" s="57"/>
      <c r="M118" s="57"/>
      <c r="N118" s="57"/>
      <c r="O118" s="57"/>
      <c r="P118" s="57"/>
      <c r="Q118" s="57"/>
      <c r="R118" s="57"/>
      <c r="S118" s="57"/>
      <c r="T118" s="57"/>
      <c r="U118" s="57"/>
      <c r="V118" s="57"/>
      <c r="W118" s="57"/>
      <c r="X118" s="57"/>
      <c r="Y118" s="57"/>
      <c r="Z118" s="57"/>
    </row>
    <row r="119" spans="1:46" ht="13.15" customHeight="1">
      <c r="L119" s="66"/>
      <c r="M119" s="58"/>
      <c r="N119" s="58"/>
      <c r="O119" s="58"/>
      <c r="P119" s="58"/>
      <c r="Q119" s="58"/>
      <c r="R119" s="58"/>
      <c r="S119" s="58"/>
      <c r="T119" s="58"/>
      <c r="U119" s="58"/>
      <c r="V119" s="58"/>
      <c r="W119" s="58"/>
      <c r="X119" s="58"/>
      <c r="Y119" s="58"/>
      <c r="Z119" s="58"/>
    </row>
    <row r="120" spans="1:46" ht="13.15" customHeight="1">
      <c r="L120" s="58"/>
      <c r="M120" s="58"/>
      <c r="N120" s="58"/>
      <c r="O120" s="58"/>
      <c r="P120" s="58"/>
      <c r="Q120" s="58"/>
      <c r="R120" s="58"/>
      <c r="S120" s="58"/>
      <c r="T120" s="58"/>
      <c r="U120" s="58"/>
      <c r="V120" s="58"/>
      <c r="W120" s="58"/>
      <c r="X120" s="58"/>
      <c r="Y120" s="58"/>
      <c r="Z120" s="58"/>
    </row>
    <row r="121" spans="1:46" ht="13.15" customHeight="1">
      <c r="L121" s="57"/>
      <c r="M121" s="57"/>
      <c r="N121" s="57"/>
      <c r="O121" s="57"/>
      <c r="P121" s="57"/>
      <c r="Q121" s="57"/>
      <c r="R121" s="57"/>
      <c r="S121" s="57"/>
      <c r="T121" s="57"/>
      <c r="U121" s="57"/>
      <c r="V121" s="57"/>
      <c r="W121" s="57"/>
      <c r="X121" s="57"/>
      <c r="Y121" s="57"/>
      <c r="Z121" s="57"/>
    </row>
    <row r="122" spans="1:46" ht="13.15" customHeight="1">
      <c r="L122" s="57"/>
      <c r="M122" s="57"/>
      <c r="N122" s="57"/>
      <c r="O122" s="57"/>
      <c r="P122" s="57"/>
      <c r="Q122" s="57"/>
      <c r="R122" s="57"/>
      <c r="S122" s="57"/>
      <c r="T122" s="57"/>
      <c r="U122" s="57"/>
      <c r="V122" s="57"/>
      <c r="W122" s="57"/>
      <c r="X122" s="57"/>
      <c r="Y122" s="57"/>
      <c r="Z122" s="57"/>
    </row>
    <row r="123" spans="1:46" ht="13.15" customHeight="1">
      <c r="L123" s="57"/>
      <c r="M123" s="57"/>
      <c r="N123" s="57"/>
      <c r="O123" s="57"/>
      <c r="P123" s="57"/>
      <c r="Q123" s="57"/>
      <c r="R123" s="57"/>
      <c r="S123" s="57"/>
      <c r="T123" s="57"/>
      <c r="U123" s="57"/>
      <c r="V123" s="57"/>
      <c r="W123" s="57"/>
      <c r="X123" s="57"/>
      <c r="Y123" s="57"/>
      <c r="Z123" s="57"/>
    </row>
  </sheetData>
  <mergeCells count="6">
    <mergeCell ref="V7:Y7"/>
    <mergeCell ref="A5:U5"/>
    <mergeCell ref="B7:E7"/>
    <mergeCell ref="G7:J7"/>
    <mergeCell ref="L7:O7"/>
    <mergeCell ref="Q7:T7"/>
  </mergeCells>
  <printOptions horizontalCentered="1"/>
  <pageMargins left="0.9055118110236221" right="0.78740157480314965" top="0.78740157480314965" bottom="0.78740157480314965" header="0.51181102362204722" footer="0.51181102362204722"/>
  <pageSetup paperSize="9" scale="50" fitToHeight="0" orientation="landscape" cellComments="atEnd" r:id="rId1"/>
  <headerFooter alignWithMargins="0">
    <oddFooter xml:space="preserve">&amp;R&amp;7&amp;P (&amp;N)&amp;10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109335C42ABF4B8D4F8CE19F13FCB1" ma:contentTypeVersion="" ma:contentTypeDescription="Create a new document." ma:contentTypeScope="" ma:versionID="b112b0b14aece792c86b7350afd72aab">
  <xsd:schema xmlns:xsd="http://www.w3.org/2001/XMLSchema" xmlns:xs="http://www.w3.org/2001/XMLSchema" xmlns:p="http://schemas.microsoft.com/office/2006/metadata/properties" xmlns:ns1="http://schemas.microsoft.com/sharepoint/v3" xmlns:ns2="F80FDB8B-13EF-4F7F-904D-31500032C0F3" xmlns:ns3="f80fdb8b-13ef-4f7f-904d-31500032c0f3" xmlns:ns4="fedaf683-66b1-42f6-80c5-50b05cb709f8" targetNamespace="http://schemas.microsoft.com/office/2006/metadata/properties" ma:root="true" ma:fieldsID="6eed7301bb7abef1d06c9224227565ca" ns1:_="" ns2:_="" ns3:_="" ns4:_="">
    <xsd:import namespace="http://schemas.microsoft.com/sharepoint/v3"/>
    <xsd:import namespace="F80FDB8B-13EF-4F7F-904D-31500032C0F3"/>
    <xsd:import namespace="f80fdb8b-13ef-4f7f-904d-31500032c0f3"/>
    <xsd:import namespace="fedaf683-66b1-42f6-80c5-50b05cb709f8"/>
    <xsd:element name="properties">
      <xsd:complexType>
        <xsd:sequence>
          <xsd:element name="documentManagement">
            <xsd:complexType>
              <xsd:all>
                <xsd:element ref="ns2:MediaServiceMetadata" minOccurs="0"/>
                <xsd:element ref="ns2:MediaServiceFastMetadata" minOccurs="0"/>
                <xsd:element ref="ns3:MediaServiceAutoTags" minOccurs="0"/>
                <xsd:element ref="ns1:_ip_UnifiedCompliancePolicyProperties" minOccurs="0"/>
                <xsd:element ref="ns1:_ip_UnifiedCompliancePolicyUIAction" minOccurs="0"/>
                <xsd:element ref="ns4:SharedWithUsers" minOccurs="0"/>
                <xsd:element ref="ns4:SharedWithDetails" minOccurs="0"/>
                <xsd:element ref="ns3:MediaServiceOCR" minOccurs="0"/>
                <xsd:element ref="ns3:MediaServiceDateTaken" minOccurs="0"/>
                <xsd:element ref="ns3:MediaServiceLocation" minOccurs="0"/>
                <xsd:element ref="ns3:MediaServiceEventHashCode" minOccurs="0"/>
                <xsd:element ref="ns3:MediaServiceGenerationTime" minOccurs="0"/>
                <xsd:element ref="ns3:MediaServiceAutoKeyPoints" minOccurs="0"/>
                <xsd:element ref="ns3:MediaServiceKeyPoints" minOccurs="0"/>
                <xsd:element ref="ns3:_Flow_SignoffStatu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80FDB8B-13EF-4F7F-904D-31500032C0F3"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80fdb8b-13ef-4f7f-904d-31500032c0f3" elementFormDefault="qualified">
    <xsd:import namespace="http://schemas.microsoft.com/office/2006/documentManagement/types"/>
    <xsd:import namespace="http://schemas.microsoft.com/office/infopath/2007/PartnerControls"/>
    <xsd:element name="MediaServiceAutoTags" ma:index="10"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_Flow_SignoffStatus" ma:index="22" nillable="true" ma:displayName="Sign-off status" ma:internalName="Sign_x002d_off_x0020_status">
      <xsd:simpleType>
        <xsd:restriction base="dms:Text"/>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edaf683-66b1-42f6-80c5-50b05cb709f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Flow_SignoffStatus xmlns="f80fdb8b-13ef-4f7f-904d-31500032c0f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CBE7497-6127-4E60-BC10-42F1B774B1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80FDB8B-13EF-4F7F-904D-31500032C0F3"/>
    <ds:schemaRef ds:uri="f80fdb8b-13ef-4f7f-904d-31500032c0f3"/>
    <ds:schemaRef ds:uri="fedaf683-66b1-42f6-80c5-50b05cb709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A2D1533-8DE9-4619-AE60-5F4A7B079435}">
  <ds:schemaRefs>
    <ds:schemaRef ds:uri="http://schemas.microsoft.com/office/2006/documentManagement/types"/>
    <ds:schemaRef ds:uri="http://schemas.microsoft.com/office/2006/metadata/properties"/>
    <ds:schemaRef ds:uri="http://purl.org/dc/elements/1.1/"/>
    <ds:schemaRef ds:uri="http://schemas.microsoft.com/sharepoint/v3"/>
    <ds:schemaRef ds:uri="http://schemas.microsoft.com/office/infopath/2007/PartnerControls"/>
    <ds:schemaRef ds:uri="http://schemas.openxmlformats.org/package/2006/metadata/core-properties"/>
    <ds:schemaRef ds:uri="fedaf683-66b1-42f6-80c5-50b05cb709f8"/>
    <ds:schemaRef ds:uri="http://purl.org/dc/terms/"/>
    <ds:schemaRef ds:uri="f80fdb8b-13ef-4f7f-904d-31500032c0f3"/>
    <ds:schemaRef ds:uri="F80FDB8B-13EF-4F7F-904D-31500032C0F3"/>
    <ds:schemaRef ds:uri="http://www.w3.org/XML/1998/namespace"/>
    <ds:schemaRef ds:uri="http://purl.org/dc/dcmitype/"/>
  </ds:schemaRefs>
</ds:datastoreItem>
</file>

<file path=customXml/itemProps3.xml><?xml version="1.0" encoding="utf-8"?>
<ds:datastoreItem xmlns:ds="http://schemas.openxmlformats.org/officeDocument/2006/customXml" ds:itemID="{948C0F60-1A09-4168-8F38-230B528B633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APM - Sinch EN</vt:lpstr>
      <vt:lpstr>'APM - Sinch EN'!Print_Area</vt:lpstr>
      <vt:lpstr>'APM - Sinch EN'!Print_Titles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Ann-Sofie Kardvik</dc:creator>
  <cp:lastModifiedBy>Ann-Christin Markström</cp:lastModifiedBy>
  <cp:lastPrinted>2021-07-14T09:11:43Z</cp:lastPrinted>
  <dcterms:created xsi:type="dcterms:W3CDTF">2020-11-02T15:47:10Z</dcterms:created>
  <dcterms:modified xsi:type="dcterms:W3CDTF">2021-11-01T17:59:33Z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0x010100B0109335C42ABF4B8D4F8CE19F13FCB1</vt:lpwstr>
  </property>
</Properties>
</file>