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1/2021-06/Rapportpresentation/"/>
    </mc:Choice>
  </mc:AlternateContent>
  <xr:revisionPtr revIDLastSave="94" documentId="13_ncr:1_{F6AC382B-8E72-46CB-B7A3-5373376929A8}" xr6:coauthVersionLast="47" xr6:coauthVersionMax="47" xr10:uidLastSave="{9FBE0633-5062-4E7B-9D9C-B63FBEE18F01}"/>
  <bookViews>
    <workbookView xWindow="-28920" yWindow="-10455" windowWidth="29040" windowHeight="15840" xr2:uid="{7BAA9D0E-F18B-4215-8C04-3D3DE18752A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6" i="1" l="1"/>
  <c r="AD83" i="1"/>
  <c r="AC83" i="1"/>
  <c r="AD62" i="1" l="1"/>
  <c r="AC85" i="1"/>
  <c r="AD85" i="1"/>
  <c r="AC23" i="1" l="1"/>
  <c r="AC37" i="1"/>
  <c r="AC35" i="1"/>
  <c r="AC21" i="1"/>
  <c r="AD23" i="1"/>
  <c r="AD37" i="1"/>
  <c r="AC24" i="1"/>
  <c r="AC38" i="1"/>
  <c r="AC39" i="1"/>
  <c r="AC71" i="1" s="1"/>
  <c r="AC25" i="1"/>
  <c r="AD21" i="1"/>
  <c r="AD35" i="1"/>
  <c r="AD24" i="1"/>
  <c r="AD38" i="1"/>
  <c r="AD22" i="1"/>
  <c r="AD36" i="1"/>
  <c r="AC36" i="1"/>
  <c r="AC22" i="1"/>
  <c r="AD68" i="1" l="1"/>
  <c r="AD63" i="1"/>
  <c r="AD64" i="1" s="1"/>
  <c r="AD56" i="1"/>
  <c r="AD46" i="1"/>
  <c r="AD18" i="1"/>
  <c r="AD8" i="1"/>
  <c r="AD10" i="1"/>
  <c r="AD9" i="1"/>
  <c r="AD7" i="1"/>
  <c r="K45" i="1"/>
  <c r="AD86" i="1" l="1"/>
  <c r="AD39" i="1"/>
  <c r="AD71" i="1" s="1"/>
  <c r="AD25" i="1"/>
  <c r="AD49" i="1"/>
  <c r="AD11" i="1"/>
  <c r="AC10" i="1" l="1"/>
  <c r="AC63" i="1"/>
  <c r="AC61" i="1"/>
  <c r="AC49" i="1"/>
  <c r="N78" i="1" l="1"/>
  <c r="M78" i="1"/>
  <c r="L78" i="1"/>
  <c r="K78" i="1"/>
  <c r="J78" i="1"/>
  <c r="I78" i="1"/>
  <c r="H78" i="1"/>
  <c r="G78" i="1"/>
  <c r="AB55" i="1" l="1"/>
  <c r="AA55" i="1"/>
  <c r="Z55" i="1"/>
  <c r="N55" i="1"/>
  <c r="M55" i="1"/>
  <c r="L55" i="1"/>
  <c r="K55" i="1"/>
  <c r="J55" i="1"/>
  <c r="I55" i="1"/>
  <c r="H55" i="1"/>
  <c r="G55" i="1"/>
  <c r="F55" i="1"/>
  <c r="E55" i="1"/>
  <c r="D55" i="1"/>
  <c r="C55" i="1"/>
  <c r="N17" i="1"/>
  <c r="M17" i="1"/>
  <c r="L17" i="1"/>
  <c r="J17" i="1"/>
  <c r="I17" i="1"/>
  <c r="H17" i="1"/>
  <c r="G17" i="1"/>
  <c r="F17" i="1"/>
  <c r="E17" i="1"/>
  <c r="D17" i="1"/>
  <c r="C17" i="1"/>
  <c r="AB17" i="1"/>
  <c r="AA17" i="1"/>
  <c r="Z17" i="1"/>
  <c r="AB10" i="1"/>
  <c r="N10" i="1"/>
  <c r="M10" i="1"/>
  <c r="L10" i="1"/>
  <c r="K10" i="1"/>
  <c r="J10" i="1"/>
  <c r="I10" i="1"/>
  <c r="H10" i="1"/>
  <c r="G10" i="1"/>
  <c r="F10" i="1"/>
  <c r="E10" i="1"/>
  <c r="D10" i="1"/>
  <c r="C10" i="1"/>
  <c r="C49" i="1" l="1"/>
  <c r="D49" i="1"/>
  <c r="E49" i="1"/>
  <c r="F49" i="1"/>
  <c r="C48" i="1"/>
  <c r="D48" i="1"/>
  <c r="E48" i="1"/>
  <c r="F48" i="1"/>
  <c r="N49" i="1" l="1"/>
  <c r="M49" i="1"/>
  <c r="L49" i="1"/>
  <c r="AB49" i="1"/>
  <c r="Z49" i="1"/>
  <c r="J49" i="1"/>
  <c r="I49" i="1"/>
  <c r="H49" i="1"/>
  <c r="G49" i="1"/>
  <c r="G65" i="1"/>
  <c r="J65" i="1"/>
  <c r="I65" i="1"/>
  <c r="H65" i="1"/>
  <c r="J63" i="1"/>
  <c r="I63" i="1"/>
  <c r="H63" i="1"/>
  <c r="G63" i="1"/>
  <c r="J61" i="1"/>
  <c r="I61" i="1"/>
  <c r="H61" i="1"/>
  <c r="G61" i="1"/>
  <c r="J58" i="1"/>
  <c r="I58" i="1"/>
  <c r="H58" i="1"/>
  <c r="G58" i="1"/>
  <c r="J48" i="1"/>
  <c r="I48" i="1"/>
  <c r="H48" i="1"/>
  <c r="G48" i="1"/>
  <c r="Z9" i="1"/>
  <c r="Z10" i="1" s="1"/>
  <c r="Z48" i="1"/>
  <c r="Z58" i="1"/>
  <c r="Z61" i="1"/>
  <c r="AA61" i="1"/>
  <c r="Z63" i="1"/>
  <c r="Z65" i="1"/>
  <c r="AA65" i="1"/>
  <c r="AA63" i="1"/>
  <c r="AB58" i="1"/>
  <c r="AA58" i="1"/>
  <c r="N58" i="1"/>
  <c r="M58" i="1"/>
  <c r="L58" i="1"/>
  <c r="K58" i="1"/>
  <c r="AA8" i="1"/>
  <c r="AA9" i="1"/>
  <c r="AA46" i="1"/>
  <c r="K48" i="1"/>
  <c r="K18" i="1"/>
  <c r="K17" i="1" s="1"/>
  <c r="K65" i="1"/>
  <c r="K63" i="1"/>
  <c r="K61" i="1"/>
  <c r="AB65" i="1"/>
  <c r="N65" i="1"/>
  <c r="M65" i="1"/>
  <c r="L65" i="1"/>
  <c r="AB63" i="1"/>
  <c r="N63" i="1"/>
  <c r="M63" i="1"/>
  <c r="AB61" i="1"/>
  <c r="N61" i="1"/>
  <c r="M61" i="1"/>
  <c r="AA10" i="1" l="1"/>
  <c r="AA49" i="1"/>
  <c r="K49" i="1"/>
  <c r="AA48" i="1"/>
  <c r="AB48" i="1" l="1"/>
  <c r="N48" i="1"/>
  <c r="M48" i="1"/>
  <c r="L48" i="1"/>
  <c r="L61" i="1" l="1"/>
  <c r="L63" i="1"/>
</calcChain>
</file>

<file path=xl/sharedStrings.xml><?xml version="1.0" encoding="utf-8"?>
<sst xmlns="http://schemas.openxmlformats.org/spreadsheetml/2006/main" count="111" uniqueCount="60">
  <si>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</si>
  <si>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</si>
  <si>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</si>
  <si>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</si>
  <si>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</si>
  <si>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</si>
  <si>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</si>
  <si>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</si>
  <si>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</si>
  <si>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</si>
  <si>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</si>
  <si>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</si>
  <si>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</si>
  <si>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</si>
  <si>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</si>
  <si>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</si>
  <si>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</si>
  <si>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</si>
  <si>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</si>
  <si>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</si>
  <si>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</si>
  <si>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Net sales</t>
  </si>
  <si>
    <t>Messaging</t>
  </si>
  <si>
    <t>Voice and Video</t>
  </si>
  <si>
    <t>Operators</t>
  </si>
  <si>
    <t>Other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</si>
  <si>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</si>
  <si>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</si>
  <si>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</si>
  <si>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</si>
  <si>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</si>
  <si>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</si>
  <si>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</si>
  <si>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</si>
  <si>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</si>
  <si>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</si>
  <si>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</si>
  <si>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</si>
  <si>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Amortization of acquisition related assets</t>
  </si>
  <si>
    <t>Average number of employees</t>
  </si>
  <si>
    <t>Average number of consultants</t>
  </si>
  <si>
    <t>Thomas Heath</t>
  </si>
  <si>
    <t>Chief Strategy Officer and Head of Investor Relations</t>
  </si>
  <si>
    <t>+46 722 455055</t>
  </si>
  <si>
    <t>thomas.heath@sinch.com</t>
  </si>
  <si>
    <t>Q121</t>
  </si>
  <si>
    <t>Adjusted EBITDA (previous definition)</t>
  </si>
  <si>
    <t>One-offs in EBITDA (previous definition)</t>
  </si>
  <si>
    <t>Opex excl. one-offs  (previous definition)</t>
  </si>
  <si>
    <t>Adj EBITDA*</t>
  </si>
  <si>
    <t>Items affecting comparability in EBITDA*</t>
  </si>
  <si>
    <t>Opex excl. items affecting comparability*</t>
  </si>
  <si>
    <t>Supplementary information</t>
  </si>
  <si>
    <t>Operational currency gains/losses</t>
  </si>
  <si>
    <t>Costs for Long Term Incentive Programs (LTIP)</t>
  </si>
  <si>
    <t>* Adjusted EBITDA where Operational currency gains/losses and Costs for Long Term Incentive Programs are classified as Items affecting comparability</t>
  </si>
  <si>
    <t>Q221</t>
  </si>
  <si>
    <t>Adjusted EBIT*</t>
  </si>
  <si>
    <t>One-offs in EBITDA*</t>
  </si>
  <si>
    <t>Net debt (+) / Net cash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</si>
</sst>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0" xfId="0" applyNumberFormat="1"/>
    <xf numFmtId="0" fontId="0" fillId="0" borderId="0" xfId="0" applyFont="1"/>
    <xf numFmtId="164" fontId="1" fillId="0" borderId="0" xfId="0" applyNumberFormat="1" applyFont="1"/>
    <xf numFmtId="164" fontId="0" fillId="0" borderId="0" xfId="0" applyNumberFormat="1"/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quotePrefix="1"/>
    <xf numFmtId="0" fontId="3" fillId="0" borderId="0" xfId="1"/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3" fontId="1" fillId="0" borderId="0" xfId="0" applyNumberFormat="1" applyFont="1" applyFill="1"/>
    <xf numFmtId="3" fontId="2" fillId="0" borderId="0" xfId="0" applyNumberFormat="1" applyFont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/>
    <xf numFmtId="3" fontId="0" fillId="0" borderId="0" xfId="0" applyNumberFormat="1" applyFill="1"/>
    <xf numFmtId="3" fontId="0" fillId="0" borderId="0" xfId="0" applyNumberForma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1" fontId="0" fillId="0" borderId="0" xfId="0" applyNumberFormat="1"/>
    <xf numFmtId="3" fontId="5" fillId="0" borderId="0" xfId="0" applyNumberFormat="1" applyFont="1"/>
    <xf numFmtId="3" fontId="6" fillId="0" borderId="0" xfId="0" applyNumberFormat="1" applyFont="1"/>
    <xf numFmtId="0" fontId="2" fillId="0" borderId="0" xfId="0" applyFont="1" applyFill="1"/>
    <xf numFmtId="0" fontId="6" fillId="0" borderId="0" xfId="0" applyFont="1" applyFill="1"/>
    <xf numFmtId="0" fontId="0" fillId="0" borderId="0" xfId="0" applyFill="1"/>
    <xf numFmtId="3" fontId="5" fillId="0" borderId="0" xfId="0" applyNumberFormat="1" applyFont="1" applyFill="1"/>
    <xf numFmtId="16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76200</xdr:rowOff>
    </xdr:from>
    <xdr:to>
      <xdr:col>1</xdr:col>
      <xdr:colOff>1237457</xdr:colOff>
      <xdr:row>2</xdr:row>
      <xdr:rowOff>172027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27860F-DA37-4708-8E76-57BD6027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6200"/>
          <a:ext cx="1266667" cy="4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heath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BEAC-DCE5-4CF2-AC02-9164C2AD4A11}">
  <dimension ref="A4:XFA124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G12" sqref="AG1:AG1048576"/>
    </sheetView>
  </sheetViews>
  <sheetFormatPr defaultRowHeight="14.4" outlineLevelRow="1" x14ac:dyDescent="0.3"/>
  <cols>
    <col min="1" max="1" width="3.5546875" customWidth="1"/>
    <col min="2" max="2" width="51.33203125" customWidth="1"/>
    <col min="3" max="12" width="9.109375" customWidth="1"/>
  </cols>
  <sheetData>
    <row r="4" spans="2:1638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45</v>
      </c>
      <c r="X4" s="2" t="s">
        <v>56</v>
      </c>
      <c r="Y4" s="2"/>
      <c r="Z4" s="2">
        <v>2016</v>
      </c>
      <c r="AA4" s="2">
        <v>2017</v>
      </c>
      <c r="AB4" s="2">
        <v>2018</v>
      </c>
      <c r="AC4" s="2">
        <v>2019</v>
      </c>
      <c r="AD4" s="2">
        <v>2020</v>
      </c>
    </row>
    <row r="6" spans="2:16381" x14ac:dyDescent="0.3">
      <c r="B6" s="3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16381" x14ac:dyDescent="0.3">
      <c r="B7" t="s">
        <v>22</v>
      </c>
      <c r="C7" s="4">
        <v>230.2</v>
      </c>
      <c r="D7" s="4">
        <v>256.60000000000002</v>
      </c>
      <c r="E7" s="4">
        <v>552.79999999999995</v>
      </c>
      <c r="F7" s="4">
        <v>619.1</v>
      </c>
      <c r="G7" s="4">
        <v>566.4</v>
      </c>
      <c r="H7" s="4">
        <v>696.7</v>
      </c>
      <c r="I7" s="4">
        <v>726.2</v>
      </c>
      <c r="J7" s="4">
        <v>857.9</v>
      </c>
      <c r="K7" s="4">
        <v>812.4</v>
      </c>
      <c r="L7" s="4">
        <v>947.7</v>
      </c>
      <c r="M7" s="4">
        <v>921.8</v>
      </c>
      <c r="N7" s="4">
        <v>1070.3</v>
      </c>
      <c r="O7" s="4">
        <v>1025.2938903784</v>
      </c>
      <c r="P7" s="4">
        <v>1096.7213435030001</v>
      </c>
      <c r="Q7" s="4">
        <v>1126.2461992126</v>
      </c>
      <c r="R7" s="4">
        <v>1444.2051565809006</v>
      </c>
      <c r="S7" s="4">
        <v>1534.3181985985</v>
      </c>
      <c r="T7" s="4">
        <v>1561.9866522978</v>
      </c>
      <c r="U7" s="4">
        <v>1718.0597908572004</v>
      </c>
      <c r="V7" s="4">
        <v>2767.5710309302003</v>
      </c>
      <c r="W7" s="4">
        <v>3083.0191020109996</v>
      </c>
      <c r="X7" s="4">
        <v>3379.6977592917001</v>
      </c>
      <c r="Y7" s="24"/>
      <c r="Z7" s="4">
        <v>1658.6999999999998</v>
      </c>
      <c r="AA7" s="4">
        <v>2847.2000000000003</v>
      </c>
      <c r="AB7" s="4">
        <v>3752.4</v>
      </c>
      <c r="AC7" s="4">
        <v>4692.5</v>
      </c>
      <c r="AD7" s="4">
        <f>7466.1+115.9</f>
        <v>7582</v>
      </c>
      <c r="AE7" s="4"/>
      <c r="AF7" s="4"/>
      <c r="AG7" s="4"/>
      <c r="AH7" s="4"/>
      <c r="AI7" s="4"/>
    </row>
    <row r="8" spans="2:16381" x14ac:dyDescent="0.3">
      <c r="B8" t="s">
        <v>23</v>
      </c>
      <c r="C8" s="4"/>
      <c r="D8" s="4"/>
      <c r="E8" s="4"/>
      <c r="F8" s="4">
        <v>1.4</v>
      </c>
      <c r="G8" s="4">
        <v>11.4</v>
      </c>
      <c r="H8" s="4">
        <v>10.8</v>
      </c>
      <c r="I8" s="4">
        <v>12.7</v>
      </c>
      <c r="J8" s="4">
        <v>15.3</v>
      </c>
      <c r="K8" s="4">
        <v>15</v>
      </c>
      <c r="L8" s="4">
        <v>17.8</v>
      </c>
      <c r="M8" s="4">
        <v>20.5</v>
      </c>
      <c r="N8" s="4">
        <v>38.200000000000003</v>
      </c>
      <c r="O8" s="4">
        <v>45.005808540000004</v>
      </c>
      <c r="P8" s="4">
        <v>56.938400720000004</v>
      </c>
      <c r="Q8" s="4">
        <v>69.959915580000001</v>
      </c>
      <c r="R8" s="4">
        <v>76.922187249999993</v>
      </c>
      <c r="S8" s="4">
        <v>72.454016139999993</v>
      </c>
      <c r="T8" s="4">
        <v>53.87550933</v>
      </c>
      <c r="U8" s="4">
        <v>60.916189190000004</v>
      </c>
      <c r="V8" s="4">
        <v>78.26161006000001</v>
      </c>
      <c r="W8" s="4">
        <v>96.839889429999999</v>
      </c>
      <c r="X8" s="4">
        <v>110.21383144999999</v>
      </c>
      <c r="Y8" s="24"/>
      <c r="Z8" s="4">
        <v>1.4</v>
      </c>
      <c r="AA8" s="4">
        <f>50+0.2</f>
        <v>50.2</v>
      </c>
      <c r="AB8" s="4">
        <v>91.4</v>
      </c>
      <c r="AC8" s="4">
        <v>248.8</v>
      </c>
      <c r="AD8" s="4">
        <f>243.1+22.4</f>
        <v>265.5</v>
      </c>
      <c r="AE8" s="4"/>
      <c r="AF8" s="4"/>
      <c r="AG8" s="4"/>
      <c r="AH8" s="4"/>
      <c r="AI8" s="4"/>
    </row>
    <row r="9" spans="2:16381" x14ac:dyDescent="0.3">
      <c r="B9" t="s">
        <v>24</v>
      </c>
      <c r="C9" s="4">
        <v>37.9</v>
      </c>
      <c r="D9" s="4">
        <v>38.200000000000003</v>
      </c>
      <c r="E9" s="4">
        <v>37.799999999999997</v>
      </c>
      <c r="F9" s="4">
        <v>50</v>
      </c>
      <c r="G9" s="4">
        <v>45.6</v>
      </c>
      <c r="H9" s="4">
        <v>40.700000000000003</v>
      </c>
      <c r="I9" s="4">
        <v>44</v>
      </c>
      <c r="J9" s="4">
        <v>38.299999999999997</v>
      </c>
      <c r="K9" s="4">
        <v>33.200000000000003</v>
      </c>
      <c r="L9" s="4">
        <v>33.6</v>
      </c>
      <c r="M9" s="4">
        <v>39.5</v>
      </c>
      <c r="N9" s="4">
        <v>50.6</v>
      </c>
      <c r="O9" s="4">
        <v>43.355045560000001</v>
      </c>
      <c r="P9" s="4">
        <v>44.208131979999997</v>
      </c>
      <c r="Q9" s="4">
        <v>42.013369399999995</v>
      </c>
      <c r="R9" s="4">
        <v>43.748165830000005</v>
      </c>
      <c r="S9" s="4">
        <v>49.147818530000002</v>
      </c>
      <c r="T9" s="4">
        <v>39.028056380000002</v>
      </c>
      <c r="U9" s="4">
        <v>39.688983799999995</v>
      </c>
      <c r="V9" s="4">
        <v>189.24770814920001</v>
      </c>
      <c r="W9" s="4">
        <v>224.11281670839998</v>
      </c>
      <c r="X9" s="4">
        <v>268.72013603530002</v>
      </c>
      <c r="Y9" s="24"/>
      <c r="Z9" s="4">
        <f>157.3+6.5</f>
        <v>163.80000000000001</v>
      </c>
      <c r="AA9" s="4">
        <f>163.2+5.5</f>
        <v>168.7</v>
      </c>
      <c r="AB9" s="4">
        <v>156.80000000000001</v>
      </c>
      <c r="AC9" s="4">
        <v>173.3</v>
      </c>
      <c r="AD9" s="4">
        <f>292+25.1</f>
        <v>317.10000000000002</v>
      </c>
      <c r="AE9" s="4"/>
      <c r="AF9" s="4"/>
      <c r="AG9" s="4"/>
      <c r="AH9" s="4"/>
      <c r="AI9" s="4"/>
    </row>
    <row r="10" spans="2:16381" x14ac:dyDescent="0.3">
      <c r="B10" t="s">
        <v>25</v>
      </c>
      <c r="C10" s="4">
        <f>C11-SUM(C7:C9)</f>
        <v>-0.89999999999997726</v>
      </c>
      <c r="D10" s="4">
        <f t="shared" ref="D10:N10" si="0">D11-SUM(D7:D9)</f>
        <v>-4.5</v>
      </c>
      <c r="E10" s="4">
        <f t="shared" si="0"/>
        <v>-0.39999999999986358</v>
      </c>
      <c r="F10" s="4">
        <f t="shared" si="0"/>
        <v>-0.89999999999997726</v>
      </c>
      <c r="G10" s="4">
        <f t="shared" si="0"/>
        <v>-1.1999999999999318</v>
      </c>
      <c r="H10" s="4">
        <f t="shared" si="0"/>
        <v>-3</v>
      </c>
      <c r="I10" s="4">
        <f t="shared" si="0"/>
        <v>-1.5000000000001137</v>
      </c>
      <c r="J10" s="4">
        <f t="shared" si="0"/>
        <v>-2.1999999999999318</v>
      </c>
      <c r="K10" s="4">
        <f t="shared" si="0"/>
        <v>-2</v>
      </c>
      <c r="L10" s="4">
        <f t="shared" si="0"/>
        <v>-1.7000000000000455</v>
      </c>
      <c r="M10" s="4">
        <f t="shared" si="0"/>
        <v>-2.5</v>
      </c>
      <c r="N10" s="4">
        <f t="shared" si="0"/>
        <v>-7.7999999999999545</v>
      </c>
      <c r="O10" s="4">
        <v>-11.889053669999999</v>
      </c>
      <c r="P10" s="4">
        <v>-21.216536190000003</v>
      </c>
      <c r="Q10" s="4">
        <v>-21.77489774</v>
      </c>
      <c r="R10" s="4">
        <v>-24.184614709999998</v>
      </c>
      <c r="S10" s="4">
        <v>-31.70995881</v>
      </c>
      <c r="T10" s="4">
        <v>-33.024912149999992</v>
      </c>
      <c r="U10" s="4">
        <v>-40.916648160000008</v>
      </c>
      <c r="V10" s="4">
        <v>-35.59614774500001</v>
      </c>
      <c r="W10" s="4">
        <v>-54.117765697899998</v>
      </c>
      <c r="X10" s="4">
        <v>-76.453093803600012</v>
      </c>
      <c r="Y10" s="24"/>
      <c r="Z10" s="4">
        <f>Z11-SUM(Z7:Z9)</f>
        <v>-6.5999999999999091</v>
      </c>
      <c r="AA10" s="4">
        <f>AA11-SUM(AA7:AA9)</f>
        <v>-8</v>
      </c>
      <c r="AB10" s="4">
        <f>AB11-SUM(AB7:AB9)</f>
        <v>-14.000000000000455</v>
      </c>
      <c r="AC10" s="4">
        <f>ROUND(AC11-AC9-AC8-AC7,1)</f>
        <v>-79</v>
      </c>
      <c r="AD10" s="4">
        <f>22.1-163.3</f>
        <v>-141.20000000000002</v>
      </c>
      <c r="AE10" s="4"/>
      <c r="AF10" s="4"/>
      <c r="AG10" s="4"/>
      <c r="AH10" s="4"/>
      <c r="AI10" s="4"/>
    </row>
    <row r="11" spans="2:16381" x14ac:dyDescent="0.3">
      <c r="B11" s="3" t="s">
        <v>26</v>
      </c>
      <c r="C11" s="12">
        <v>267.2</v>
      </c>
      <c r="D11" s="12">
        <v>290.3</v>
      </c>
      <c r="E11" s="12">
        <v>590.20000000000005</v>
      </c>
      <c r="F11" s="12">
        <v>669.6</v>
      </c>
      <c r="G11" s="12">
        <v>622.20000000000005</v>
      </c>
      <c r="H11" s="12">
        <v>745.2</v>
      </c>
      <c r="I11" s="12">
        <v>781.4</v>
      </c>
      <c r="J11" s="12">
        <v>909.3</v>
      </c>
      <c r="K11" s="12">
        <v>858.6</v>
      </c>
      <c r="L11" s="12">
        <v>997.4</v>
      </c>
      <c r="M11" s="12">
        <v>979.3</v>
      </c>
      <c r="N11" s="12">
        <v>1151.3</v>
      </c>
      <c r="O11" s="12">
        <v>1101.7656908084</v>
      </c>
      <c r="P11" s="12">
        <v>1176.651340013</v>
      </c>
      <c r="Q11" s="12">
        <v>1216.4445864526001</v>
      </c>
      <c r="R11" s="12">
        <v>1540.6908949509007</v>
      </c>
      <c r="S11" s="12">
        <v>1624.2100744585</v>
      </c>
      <c r="T11" s="12">
        <v>1621.8653058578</v>
      </c>
      <c r="U11" s="12">
        <v>1777.7483156872004</v>
      </c>
      <c r="V11" s="12">
        <v>2999.4842013944003</v>
      </c>
      <c r="W11" s="12">
        <v>3349.8540424514995</v>
      </c>
      <c r="X11" s="12">
        <v>3682.1786329734</v>
      </c>
      <c r="Y11" s="24"/>
      <c r="Z11" s="12">
        <v>1817.3</v>
      </c>
      <c r="AA11" s="12">
        <v>3058.1</v>
      </c>
      <c r="AB11" s="12">
        <v>3986.6</v>
      </c>
      <c r="AC11" s="12">
        <v>5035.6000000000004</v>
      </c>
      <c r="AD11" s="12">
        <f>SUM(AD7:AD10)-0.1</f>
        <v>8023.3</v>
      </c>
      <c r="AE11" s="4"/>
      <c r="AF11" s="4"/>
      <c r="AG11" s="4"/>
      <c r="AH11" s="4"/>
      <c r="AI11" s="4"/>
    </row>
    <row r="12" spans="2:16381" x14ac:dyDescent="0.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2:16381" x14ac:dyDescent="0.3">
      <c r="B13" s="3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</row>
    <row r="14" spans="2:16381" x14ac:dyDescent="0.3">
      <c r="B14" t="s">
        <v>22</v>
      </c>
      <c r="C14" s="4">
        <v>32.5</v>
      </c>
      <c r="D14" s="4">
        <v>32.5</v>
      </c>
      <c r="E14" s="4">
        <v>130.80000000000001</v>
      </c>
      <c r="F14" s="4">
        <v>142.19999999999999</v>
      </c>
      <c r="G14" s="4">
        <v>139.6</v>
      </c>
      <c r="H14" s="4">
        <v>149.80000000000001</v>
      </c>
      <c r="I14" s="4">
        <v>148</v>
      </c>
      <c r="J14" s="4">
        <v>162.4</v>
      </c>
      <c r="K14" s="4">
        <v>161.5</v>
      </c>
      <c r="L14" s="4">
        <v>207.5</v>
      </c>
      <c r="M14" s="4">
        <v>203.7</v>
      </c>
      <c r="N14" s="4">
        <v>244.60000000000002</v>
      </c>
      <c r="O14" s="4">
        <v>228.37425460949993</v>
      </c>
      <c r="P14" s="4">
        <v>259.15991772260014</v>
      </c>
      <c r="Q14" s="4">
        <v>272.83714876769983</v>
      </c>
      <c r="R14" s="4">
        <v>363.98488381430087</v>
      </c>
      <c r="S14" s="4">
        <v>374.25281752730007</v>
      </c>
      <c r="T14" s="4">
        <v>412.24442069939988</v>
      </c>
      <c r="U14" s="4">
        <v>428.97715150439996</v>
      </c>
      <c r="V14" s="4">
        <v>668.4638922954008</v>
      </c>
      <c r="W14" s="4">
        <v>691.10631060979972</v>
      </c>
      <c r="X14" s="4">
        <v>723.84217545810054</v>
      </c>
      <c r="Y14" s="24"/>
      <c r="Z14" s="4">
        <v>336.3</v>
      </c>
      <c r="AA14" s="4">
        <v>599.79999999999995</v>
      </c>
      <c r="AB14" s="4">
        <v>817.30000000000007</v>
      </c>
      <c r="AC14" s="4">
        <v>1124.4000000000001</v>
      </c>
      <c r="AD14" s="4">
        <v>1883.9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</row>
    <row r="15" spans="2:16381" x14ac:dyDescent="0.3">
      <c r="B15" t="s">
        <v>23</v>
      </c>
      <c r="C15" s="4"/>
      <c r="D15" s="4"/>
      <c r="E15" s="4"/>
      <c r="F15" s="4">
        <v>0.9</v>
      </c>
      <c r="G15" s="4">
        <v>8.9</v>
      </c>
      <c r="H15" s="4">
        <v>8.4</v>
      </c>
      <c r="I15" s="4">
        <v>9.5</v>
      </c>
      <c r="J15" s="4">
        <v>9.5</v>
      </c>
      <c r="K15" s="4">
        <v>8.8000000000000007</v>
      </c>
      <c r="L15" s="4">
        <v>10.1</v>
      </c>
      <c r="M15" s="4">
        <v>11.6</v>
      </c>
      <c r="N15" s="4">
        <v>20</v>
      </c>
      <c r="O15" s="4">
        <v>21.566348669800007</v>
      </c>
      <c r="P15" s="4">
        <v>21.748680000000007</v>
      </c>
      <c r="Q15" s="4">
        <v>31.66118595</v>
      </c>
      <c r="R15" s="4">
        <v>34.525827309999997</v>
      </c>
      <c r="S15" s="4">
        <v>26.783428799999999</v>
      </c>
      <c r="T15" s="4">
        <v>13.042611960000016</v>
      </c>
      <c r="U15" s="4">
        <v>14.56543117999999</v>
      </c>
      <c r="V15" s="4">
        <v>22.952454869999997</v>
      </c>
      <c r="W15" s="4">
        <v>13.489369540000002</v>
      </c>
      <c r="X15" s="4">
        <v>19.744234279999986</v>
      </c>
      <c r="Y15" s="24"/>
      <c r="Z15" s="4">
        <v>0.9</v>
      </c>
      <c r="AA15" s="4">
        <v>36.299999999999997</v>
      </c>
      <c r="AB15" s="4">
        <v>50.5</v>
      </c>
      <c r="AC15" s="4">
        <v>109.5</v>
      </c>
      <c r="AD15" s="4">
        <v>77.3</v>
      </c>
      <c r="AE15" s="4"/>
      <c r="AF15" s="4"/>
      <c r="AG15" s="4"/>
      <c r="AH15" s="4"/>
      <c r="AI15" s="4"/>
    </row>
    <row r="16" spans="2:16381" x14ac:dyDescent="0.3">
      <c r="B16" t="s">
        <v>24</v>
      </c>
      <c r="C16" s="4">
        <v>34.6</v>
      </c>
      <c r="D16" s="4">
        <v>31.8</v>
      </c>
      <c r="E16" s="4">
        <v>34.1</v>
      </c>
      <c r="F16" s="4">
        <v>46.9</v>
      </c>
      <c r="G16" s="4">
        <v>42.7</v>
      </c>
      <c r="H16" s="4">
        <v>34</v>
      </c>
      <c r="I16" s="4">
        <v>39.1</v>
      </c>
      <c r="J16" s="4">
        <v>28</v>
      </c>
      <c r="K16" s="4">
        <v>29.7</v>
      </c>
      <c r="L16" s="4">
        <v>30.8</v>
      </c>
      <c r="M16" s="4">
        <v>35</v>
      </c>
      <c r="N16" s="4">
        <v>45.2</v>
      </c>
      <c r="O16" s="4">
        <v>39.559255846999996</v>
      </c>
      <c r="P16" s="4">
        <v>40.180011399999998</v>
      </c>
      <c r="Q16" s="4">
        <v>39.073946379999995</v>
      </c>
      <c r="R16" s="4">
        <v>41.431884620000005</v>
      </c>
      <c r="S16" s="4">
        <v>45.657983549999997</v>
      </c>
      <c r="T16" s="4">
        <v>35.002192149999999</v>
      </c>
      <c r="U16" s="4">
        <v>37.073253059999999</v>
      </c>
      <c r="V16" s="4">
        <v>82.315610462799995</v>
      </c>
      <c r="W16" s="4">
        <v>87.432219318600005</v>
      </c>
      <c r="X16" s="4">
        <v>103.98409814180002</v>
      </c>
      <c r="Y16" s="24"/>
      <c r="Z16" s="4">
        <v>147.4</v>
      </c>
      <c r="AA16" s="4">
        <v>144</v>
      </c>
      <c r="AB16" s="4">
        <v>140.6</v>
      </c>
      <c r="AC16" s="4">
        <v>160.19999999999999</v>
      </c>
      <c r="AD16" s="4">
        <v>200</v>
      </c>
      <c r="AE16" s="4"/>
      <c r="AF16" s="4"/>
      <c r="AG16" s="4"/>
      <c r="AH16" s="4"/>
      <c r="AI16" s="4"/>
    </row>
    <row r="17" spans="2:35" x14ac:dyDescent="0.3">
      <c r="B17" t="s">
        <v>25</v>
      </c>
      <c r="C17" s="4">
        <f t="shared" ref="C17:N17" si="1">C18-SUM(C14:C16)</f>
        <v>0.10000000000000853</v>
      </c>
      <c r="D17" s="4">
        <f t="shared" si="1"/>
        <v>0.10000000000000853</v>
      </c>
      <c r="E17" s="4">
        <f t="shared" si="1"/>
        <v>0</v>
      </c>
      <c r="F17" s="4">
        <f t="shared" si="1"/>
        <v>-0.59999999999999432</v>
      </c>
      <c r="G17" s="4">
        <f t="shared" si="1"/>
        <v>0.10000000000002274</v>
      </c>
      <c r="H17" s="4">
        <f t="shared" si="1"/>
        <v>-1.5000000000000284</v>
      </c>
      <c r="I17" s="4">
        <f t="shared" si="1"/>
        <v>1.5</v>
      </c>
      <c r="J17" s="4">
        <f t="shared" si="1"/>
        <v>-9.9999999999994316E-2</v>
      </c>
      <c r="K17" s="4">
        <f t="shared" si="1"/>
        <v>0</v>
      </c>
      <c r="L17" s="4">
        <f t="shared" si="1"/>
        <v>0.19999999999998863</v>
      </c>
      <c r="M17" s="4">
        <f t="shared" si="1"/>
        <v>-0.39999999999997726</v>
      </c>
      <c r="N17" s="4">
        <f t="shared" si="1"/>
        <v>9.9999999999965894E-2</v>
      </c>
      <c r="O17" s="4">
        <v>2.2370000158679348E-7</v>
      </c>
      <c r="P17" s="4">
        <v>-4.7370000885726959E-7</v>
      </c>
      <c r="Q17" s="4">
        <v>-2.8395506999942532E-3</v>
      </c>
      <c r="R17" s="4">
        <v>0.29559985680000528</v>
      </c>
      <c r="S17" s="4">
        <v>0</v>
      </c>
      <c r="T17" s="4">
        <v>0</v>
      </c>
      <c r="U17" s="4">
        <v>0</v>
      </c>
      <c r="V17" s="4">
        <v>21.929371871500003</v>
      </c>
      <c r="W17" s="4">
        <v>28.001819120699999</v>
      </c>
      <c r="X17" s="4">
        <v>21.772723483299995</v>
      </c>
      <c r="Y17" s="24"/>
      <c r="Z17" s="4">
        <f>Z18-SUM(Z14:Z16)</f>
        <v>1.2999999999999545</v>
      </c>
      <c r="AA17" s="4">
        <f>AA18-SUM(AA14:AA16)</f>
        <v>-9.9999999999909051E-2</v>
      </c>
      <c r="AB17" s="4">
        <f>AB18-SUM(AB14:AB16)</f>
        <v>0</v>
      </c>
      <c r="AC17" s="4">
        <v>0</v>
      </c>
      <c r="AD17" s="4">
        <v>21.9</v>
      </c>
      <c r="AE17" s="4"/>
      <c r="AF17" s="4"/>
      <c r="AG17" s="4"/>
      <c r="AH17" s="4"/>
      <c r="AI17" s="4"/>
    </row>
    <row r="18" spans="2:35" x14ac:dyDescent="0.3">
      <c r="B18" s="3" t="s">
        <v>26</v>
      </c>
      <c r="C18" s="14">
        <v>67.2</v>
      </c>
      <c r="D18" s="14">
        <v>64.400000000000006</v>
      </c>
      <c r="E18" s="14">
        <v>164.9</v>
      </c>
      <c r="F18" s="14">
        <v>189.4</v>
      </c>
      <c r="G18" s="14">
        <v>191.3</v>
      </c>
      <c r="H18" s="14">
        <v>190.7</v>
      </c>
      <c r="I18" s="14">
        <v>198.1</v>
      </c>
      <c r="J18" s="14">
        <v>199.8</v>
      </c>
      <c r="K18" s="12">
        <f>K11-658.6</f>
        <v>200</v>
      </c>
      <c r="L18" s="12">
        <v>248.6</v>
      </c>
      <c r="M18" s="12">
        <v>249.9</v>
      </c>
      <c r="N18" s="12">
        <v>309.89999999999998</v>
      </c>
      <c r="O18" s="12">
        <v>289.49985934999989</v>
      </c>
      <c r="P18" s="12">
        <v>321.08860864890011</v>
      </c>
      <c r="Q18" s="12">
        <v>343.56944154699983</v>
      </c>
      <c r="R18" s="12">
        <v>440.23819560110087</v>
      </c>
      <c r="S18" s="12">
        <v>446.69422987730007</v>
      </c>
      <c r="T18" s="12">
        <v>460.28922480939985</v>
      </c>
      <c r="U18" s="12">
        <v>480.61583574439993</v>
      </c>
      <c r="V18" s="12">
        <v>795.66132949970086</v>
      </c>
      <c r="W18" s="12">
        <v>820.02971858909973</v>
      </c>
      <c r="X18" s="12">
        <v>869.34323136320052</v>
      </c>
      <c r="Y18" s="24"/>
      <c r="Z18" s="15">
        <v>485.9</v>
      </c>
      <c r="AA18" s="15">
        <v>780</v>
      </c>
      <c r="AB18" s="15">
        <v>1008.4</v>
      </c>
      <c r="AC18" s="15">
        <v>1394.1</v>
      </c>
      <c r="AD18" s="15">
        <f>SUM(AD14:AD17)</f>
        <v>2183.1</v>
      </c>
      <c r="AE18" s="4"/>
      <c r="AF18" s="4"/>
      <c r="AG18" s="4"/>
      <c r="AH18" s="4"/>
      <c r="AI18" s="4"/>
    </row>
    <row r="19" spans="2:35" x14ac:dyDescent="0.3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7"/>
      <c r="Y19" s="24"/>
      <c r="Z19" s="7"/>
      <c r="AA19" s="7"/>
      <c r="AB19" s="7"/>
      <c r="AC19" s="7"/>
      <c r="AD19" s="7"/>
      <c r="AE19" s="4"/>
      <c r="AF19" s="4"/>
      <c r="AG19" s="4"/>
      <c r="AH19" s="4"/>
      <c r="AI19" s="4"/>
    </row>
    <row r="20" spans="2:35" x14ac:dyDescent="0.3">
      <c r="B20" s="3" t="s">
        <v>51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  <c r="S20" s="6"/>
      <c r="T20" s="6"/>
      <c r="U20" s="6"/>
      <c r="V20" s="6"/>
      <c r="W20" s="6"/>
      <c r="X20" s="7"/>
      <c r="Y20" s="24"/>
      <c r="Z20" s="7"/>
      <c r="AA20" s="7"/>
      <c r="AB20" s="7"/>
      <c r="AC20" s="7"/>
      <c r="AD20" s="7"/>
      <c r="AE20" s="4"/>
      <c r="AF20" s="4"/>
      <c r="AG20" s="4"/>
      <c r="AH20" s="4"/>
      <c r="AI20" s="4"/>
    </row>
    <row r="21" spans="2:35" x14ac:dyDescent="0.3">
      <c r="B21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-123.56828469480024</v>
      </c>
      <c r="P21" s="4">
        <v>-143.56266379569993</v>
      </c>
      <c r="Q21" s="4">
        <v>-138.37860258410015</v>
      </c>
      <c r="R21" s="4">
        <v>-154.48955892809997</v>
      </c>
      <c r="S21" s="4">
        <v>-200.70448365059997</v>
      </c>
      <c r="T21" s="4">
        <v>-194.75463428490019</v>
      </c>
      <c r="U21" s="4">
        <v>-177.47741922180015</v>
      </c>
      <c r="V21" s="4">
        <v>-303.76031367949969</v>
      </c>
      <c r="W21" s="4">
        <v>-406.00332800140023</v>
      </c>
      <c r="X21" s="4">
        <v>-422.58433199610062</v>
      </c>
      <c r="Y21" s="24"/>
      <c r="Z21" s="7"/>
      <c r="AA21" s="7"/>
      <c r="AB21" s="7"/>
      <c r="AC21" s="4">
        <f t="shared" ref="AC21:AD25" si="2">AC28-AC14</f>
        <v>-560.10000000000014</v>
      </c>
      <c r="AD21" s="4">
        <f t="shared" si="2"/>
        <v>-877.60000000000014</v>
      </c>
      <c r="AE21" s="4"/>
      <c r="AF21" s="4"/>
      <c r="AG21" s="4"/>
      <c r="AH21" s="4"/>
      <c r="AI21" s="4"/>
    </row>
    <row r="22" spans="2:35" x14ac:dyDescent="0.3">
      <c r="B22" t="s">
        <v>23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-19.366848929300012</v>
      </c>
      <c r="P22" s="4">
        <v>-20.461138720300006</v>
      </c>
      <c r="Q22" s="4">
        <v>-20.213857181599998</v>
      </c>
      <c r="R22" s="4">
        <v>-22.759132551900034</v>
      </c>
      <c r="S22" s="4">
        <v>-19.67685450190001</v>
      </c>
      <c r="T22" s="4">
        <v>-19.411561762400009</v>
      </c>
      <c r="U22" s="4">
        <v>-20.575810240299997</v>
      </c>
      <c r="V22" s="4">
        <v>-22.88186308560001</v>
      </c>
      <c r="W22" s="4">
        <v>-22.590406560000002</v>
      </c>
      <c r="X22" s="4">
        <v>-31.712833320000016</v>
      </c>
      <c r="Y22" s="24"/>
      <c r="Z22" s="7"/>
      <c r="AA22" s="7"/>
      <c r="AB22" s="7"/>
      <c r="AC22" s="4">
        <f t="shared" si="2"/>
        <v>-82.9</v>
      </c>
      <c r="AD22" s="4">
        <f t="shared" si="2"/>
        <v>-82.6</v>
      </c>
      <c r="AE22" s="4"/>
      <c r="AF22" s="4"/>
      <c r="AG22" s="4"/>
      <c r="AH22" s="4"/>
      <c r="AI22" s="4"/>
    </row>
    <row r="23" spans="2:35" x14ac:dyDescent="0.3">
      <c r="B23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-31.859796501799998</v>
      </c>
      <c r="P23" s="4">
        <v>-36.152528910199997</v>
      </c>
      <c r="Q23" s="4">
        <v>-36.825770490300002</v>
      </c>
      <c r="R23" s="4">
        <v>-41.897995436999985</v>
      </c>
      <c r="S23" s="4">
        <v>-41.714843602000002</v>
      </c>
      <c r="T23" s="4">
        <v>-40.05101117869998</v>
      </c>
      <c r="U23" s="4">
        <v>-33.795656613399998</v>
      </c>
      <c r="V23" s="4">
        <v>-57.664917405499985</v>
      </c>
      <c r="W23" s="4">
        <v>-68.932710961699996</v>
      </c>
      <c r="X23" s="4">
        <v>-62.987938422299997</v>
      </c>
      <c r="Y23" s="24"/>
      <c r="Z23" s="7"/>
      <c r="AA23" s="7"/>
      <c r="AB23" s="7"/>
      <c r="AC23" s="4">
        <f t="shared" si="2"/>
        <v>-146.69999999999999</v>
      </c>
      <c r="AD23" s="4">
        <f t="shared" si="2"/>
        <v>-172.5</v>
      </c>
      <c r="AE23" s="4"/>
      <c r="AF23" s="4"/>
      <c r="AG23" s="4"/>
      <c r="AH23" s="4"/>
      <c r="AI23" s="4"/>
    </row>
    <row r="24" spans="2:35" x14ac:dyDescent="0.3">
      <c r="B24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-6.6207912659000012</v>
      </c>
      <c r="P24" s="4">
        <v>-3.8502432962999911</v>
      </c>
      <c r="Q24" s="4">
        <v>-3.9750828193000052</v>
      </c>
      <c r="R24" s="4">
        <v>-8.1513904768000049</v>
      </c>
      <c r="S24" s="4">
        <v>-7.5786874700000091</v>
      </c>
      <c r="T24" s="4">
        <v>-6.3716514900000005</v>
      </c>
      <c r="U24" s="4">
        <v>-14.496562512000001</v>
      </c>
      <c r="V24" s="4">
        <v>-33.297437266900005</v>
      </c>
      <c r="W24" s="4">
        <v>-53.784394493199997</v>
      </c>
      <c r="X24" s="4">
        <v>-68.299872373499994</v>
      </c>
      <c r="Y24" s="24"/>
      <c r="Z24" s="7"/>
      <c r="AA24" s="7"/>
      <c r="AB24" s="7"/>
      <c r="AC24" s="4">
        <f t="shared" si="2"/>
        <v>-22.1</v>
      </c>
      <c r="AD24" s="4">
        <f t="shared" si="2"/>
        <v>-61.1</v>
      </c>
      <c r="AE24" s="4"/>
      <c r="AF24" s="4"/>
      <c r="AG24" s="4"/>
      <c r="AH24" s="4"/>
      <c r="AI24" s="4"/>
    </row>
    <row r="25" spans="2:35" x14ac:dyDescent="0.3">
      <c r="B25" s="3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2">
        <v>-181.41572139180025</v>
      </c>
      <c r="P25" s="12">
        <v>-204.02657472249993</v>
      </c>
      <c r="Q25" s="12">
        <v>-199.39331307530014</v>
      </c>
      <c r="R25" s="12">
        <v>-227.29807739379999</v>
      </c>
      <c r="S25" s="12">
        <v>-269.67486922450001</v>
      </c>
      <c r="T25" s="12">
        <v>-260.58885871600017</v>
      </c>
      <c r="U25" s="12">
        <v>-246.34544858750016</v>
      </c>
      <c r="V25" s="12">
        <v>-417.60453143749965</v>
      </c>
      <c r="W25" s="12">
        <v>-551.31084001630029</v>
      </c>
      <c r="X25" s="12">
        <v>-585.58497611190057</v>
      </c>
      <c r="Y25" s="24"/>
      <c r="Z25" s="7"/>
      <c r="AA25" s="7"/>
      <c r="AB25" s="7"/>
      <c r="AC25" s="12">
        <f t="shared" si="2"/>
        <v>-811.69999999999993</v>
      </c>
      <c r="AD25" s="12">
        <f t="shared" si="2"/>
        <v>-1193.3999999999999</v>
      </c>
      <c r="AE25" s="4"/>
      <c r="AF25" s="4"/>
      <c r="AG25" s="4"/>
      <c r="AH25" s="4"/>
      <c r="AI25" s="4"/>
    </row>
    <row r="26" spans="2:35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6"/>
      <c r="S26" s="6"/>
      <c r="T26" s="6"/>
      <c r="U26" s="6"/>
      <c r="V26" s="6"/>
      <c r="W26" s="6"/>
      <c r="X26" s="7"/>
      <c r="Y26" s="24"/>
      <c r="Z26" s="7"/>
      <c r="AA26" s="7"/>
      <c r="AB26" s="7"/>
      <c r="AC26" s="7"/>
      <c r="AD26" s="7"/>
      <c r="AE26" s="4"/>
      <c r="AF26" s="4"/>
      <c r="AG26" s="4"/>
      <c r="AH26" s="4"/>
      <c r="AI26" s="4"/>
    </row>
    <row r="27" spans="2:35" x14ac:dyDescent="0.3">
      <c r="B27" s="3" t="s">
        <v>49</v>
      </c>
      <c r="O27" s="4"/>
      <c r="P27" s="4"/>
      <c r="Q27" s="4"/>
      <c r="R27" s="4"/>
      <c r="S27" s="4"/>
      <c r="T27" s="4"/>
      <c r="U27" s="4"/>
      <c r="V27" s="4"/>
      <c r="W27" s="4"/>
      <c r="Y27" s="24"/>
      <c r="AC27" s="4"/>
      <c r="AD27" s="4"/>
      <c r="AE27" s="4"/>
      <c r="AF27" s="4"/>
      <c r="AG27" s="4"/>
      <c r="AH27" s="4"/>
      <c r="AI27" s="4"/>
    </row>
    <row r="28" spans="2:35" x14ac:dyDescent="0.3">
      <c r="B28" t="s">
        <v>22</v>
      </c>
      <c r="O28" s="4">
        <v>104.80596991469969</v>
      </c>
      <c r="P28" s="4">
        <v>115.59725392690021</v>
      </c>
      <c r="Q28" s="4">
        <v>134.45854618359971</v>
      </c>
      <c r="R28" s="4">
        <v>209.49532488620088</v>
      </c>
      <c r="S28" s="4">
        <v>173.5483338767001</v>
      </c>
      <c r="T28" s="4">
        <v>217.48978641449972</v>
      </c>
      <c r="U28" s="4">
        <v>251.49973228259969</v>
      </c>
      <c r="V28" s="4">
        <v>364.70357861590099</v>
      </c>
      <c r="W28" s="4">
        <v>285.10298260839954</v>
      </c>
      <c r="X28" s="4">
        <v>301.25784346199976</v>
      </c>
      <c r="Y28" s="24"/>
      <c r="Z28" s="4"/>
      <c r="AA28" s="4"/>
      <c r="AB28" s="4"/>
      <c r="AC28" s="4">
        <v>564.29999999999995</v>
      </c>
      <c r="AD28" s="4">
        <v>1006.3</v>
      </c>
      <c r="AE28" s="4"/>
      <c r="AF28" s="4"/>
      <c r="AG28" s="4"/>
      <c r="AH28" s="4"/>
      <c r="AI28" s="4"/>
    </row>
    <row r="29" spans="2:35" x14ac:dyDescent="0.3">
      <c r="B29" t="s">
        <v>23</v>
      </c>
      <c r="O29" s="4">
        <v>2.1994997404999932</v>
      </c>
      <c r="P29" s="4">
        <v>1.2875412797000019</v>
      </c>
      <c r="Q29" s="4">
        <v>11.447328768400002</v>
      </c>
      <c r="R29" s="4">
        <v>11.766694758099963</v>
      </c>
      <c r="S29" s="4">
        <v>7.1065742980999911</v>
      </c>
      <c r="T29" s="4">
        <v>-6.3689498023999933</v>
      </c>
      <c r="U29" s="4">
        <v>-6.010379060300008</v>
      </c>
      <c r="V29" s="4">
        <v>7.0591784399987034E-2</v>
      </c>
      <c r="W29" s="4">
        <v>-9.1010370199999997</v>
      </c>
      <c r="X29" s="4">
        <v>-11.968599040000029</v>
      </c>
      <c r="Y29" s="24"/>
      <c r="Z29" s="4"/>
      <c r="AA29" s="4"/>
      <c r="AB29" s="4"/>
      <c r="AC29" s="4">
        <v>26.6</v>
      </c>
      <c r="AD29" s="4">
        <v>-5.3</v>
      </c>
      <c r="AE29" s="4"/>
      <c r="AF29" s="4"/>
      <c r="AG29" s="4"/>
      <c r="AH29" s="4"/>
      <c r="AI29" s="4"/>
    </row>
    <row r="30" spans="2:35" x14ac:dyDescent="0.3">
      <c r="B30" t="s">
        <v>24</v>
      </c>
      <c r="O30" s="4">
        <v>7.6994593451999984</v>
      </c>
      <c r="P30" s="4">
        <v>4.0274824897999997</v>
      </c>
      <c r="Q30" s="4">
        <v>2.2481758896999908</v>
      </c>
      <c r="R30" s="4">
        <v>-0.46611081699998003</v>
      </c>
      <c r="S30" s="4">
        <v>3.9431399479999918</v>
      </c>
      <c r="T30" s="4">
        <v>-5.0488190286999801</v>
      </c>
      <c r="U30" s="4">
        <v>3.2775964466000018</v>
      </c>
      <c r="V30" s="4">
        <v>24.65069305730001</v>
      </c>
      <c r="W30" s="4">
        <v>18.499508356900016</v>
      </c>
      <c r="X30" s="4">
        <v>40.996159719500028</v>
      </c>
      <c r="Y30" s="24"/>
      <c r="Z30" s="4"/>
      <c r="AA30" s="4"/>
      <c r="AB30" s="4"/>
      <c r="AC30" s="4">
        <v>13.5</v>
      </c>
      <c r="AD30" s="4">
        <v>27.5</v>
      </c>
      <c r="AE30" s="4"/>
      <c r="AF30" s="4"/>
      <c r="AG30" s="4"/>
      <c r="AH30" s="4"/>
      <c r="AI30" s="4"/>
    </row>
    <row r="31" spans="2:35" x14ac:dyDescent="0.3">
      <c r="B31" t="s">
        <v>25</v>
      </c>
      <c r="O31" s="4">
        <v>-6.6207910421999996</v>
      </c>
      <c r="P31" s="4">
        <v>-3.8502437700000001</v>
      </c>
      <c r="Q31" s="4">
        <v>-3.9779223699999995</v>
      </c>
      <c r="R31" s="4">
        <v>-7.8557906200000005</v>
      </c>
      <c r="S31" s="4">
        <v>-7.5786874700000091</v>
      </c>
      <c r="T31" s="4">
        <v>-6.3716514900000005</v>
      </c>
      <c r="U31" s="4">
        <v>-14.496562512000001</v>
      </c>
      <c r="V31" s="4">
        <v>-11.368065395399999</v>
      </c>
      <c r="W31" s="4">
        <v>-25.782575372499998</v>
      </c>
      <c r="X31" s="4">
        <v>-46.527148890199989</v>
      </c>
      <c r="Y31" s="24"/>
      <c r="Z31" s="4"/>
      <c r="AA31" s="4"/>
      <c r="AB31" s="4"/>
      <c r="AC31" s="4">
        <v>-22.1</v>
      </c>
      <c r="AD31" s="4">
        <v>-39.200000000000003</v>
      </c>
      <c r="AE31" s="4"/>
      <c r="AF31" s="4"/>
      <c r="AG31" s="4"/>
      <c r="AH31" s="4"/>
      <c r="AI31" s="4"/>
    </row>
    <row r="32" spans="2:35" x14ac:dyDescent="0.3">
      <c r="B32" s="3" t="s">
        <v>26</v>
      </c>
      <c r="O32" s="12">
        <v>108.08413795819968</v>
      </c>
      <c r="P32" s="12">
        <v>117.0620339264002</v>
      </c>
      <c r="Q32" s="12">
        <v>144.17612847169971</v>
      </c>
      <c r="R32" s="12">
        <v>212.94011820730086</v>
      </c>
      <c r="S32" s="12">
        <v>177.01936065280006</v>
      </c>
      <c r="T32" s="12">
        <v>199.70036609339977</v>
      </c>
      <c r="U32" s="12">
        <v>234.27038715689969</v>
      </c>
      <c r="V32" s="12">
        <v>378.05679806220104</v>
      </c>
      <c r="W32" s="12">
        <v>268.71887857279961</v>
      </c>
      <c r="X32" s="12">
        <v>283.75825525129977</v>
      </c>
      <c r="Y32" s="24"/>
      <c r="Z32" s="4"/>
      <c r="AA32" s="4"/>
      <c r="AB32" s="4"/>
      <c r="AC32" s="12">
        <v>582.4</v>
      </c>
      <c r="AD32" s="12">
        <v>989.7</v>
      </c>
      <c r="AE32" s="4"/>
      <c r="AF32" s="4"/>
      <c r="AG32" s="4"/>
      <c r="AH32" s="4"/>
      <c r="AI32" s="4"/>
    </row>
    <row r="33" spans="2:35" x14ac:dyDescent="0.3">
      <c r="B33" s="3"/>
      <c r="O33" s="12"/>
      <c r="P33" s="12"/>
      <c r="Q33" s="12"/>
      <c r="R33" s="12"/>
      <c r="S33" s="12"/>
      <c r="T33" s="12"/>
      <c r="U33" s="12"/>
      <c r="V33" s="12"/>
      <c r="W33" s="12"/>
      <c r="X33" s="4"/>
      <c r="Y33" s="24"/>
      <c r="Z33" s="4"/>
      <c r="AA33" s="4"/>
      <c r="AB33" s="4"/>
      <c r="AC33" s="12"/>
      <c r="AD33" s="12"/>
      <c r="AE33" s="4"/>
      <c r="AF33" s="4"/>
      <c r="AG33" s="4"/>
      <c r="AH33" s="4"/>
      <c r="AI33" s="4"/>
    </row>
    <row r="34" spans="2:35" x14ac:dyDescent="0.3">
      <c r="B34" s="3" t="s">
        <v>50</v>
      </c>
      <c r="O34" s="6"/>
      <c r="P34" s="6"/>
      <c r="Q34" s="6"/>
      <c r="R34" s="6"/>
      <c r="S34" s="6"/>
      <c r="T34" s="6"/>
      <c r="U34" s="6"/>
      <c r="V34" s="6"/>
      <c r="W34" s="6"/>
      <c r="Y34" s="24"/>
      <c r="AC34" s="12"/>
      <c r="AD34" s="12"/>
      <c r="AE34" s="4"/>
      <c r="AF34" s="4"/>
      <c r="AG34" s="4"/>
      <c r="AH34" s="4"/>
      <c r="AI34" s="4"/>
    </row>
    <row r="35" spans="2:35" x14ac:dyDescent="0.3">
      <c r="B35" t="s">
        <v>22</v>
      </c>
      <c r="O35" s="4">
        <v>3.0138460780000003</v>
      </c>
      <c r="P35" s="4">
        <v>-3.4473781296000041</v>
      </c>
      <c r="Q35" s="4">
        <v>0.48235057490000721</v>
      </c>
      <c r="R35" s="4">
        <v>-7.0068794323999981</v>
      </c>
      <c r="S35" s="4">
        <v>0.74378471230000143</v>
      </c>
      <c r="T35" s="4">
        <v>-8.3181013399999983</v>
      </c>
      <c r="U35" s="4">
        <v>-17.643516186800007</v>
      </c>
      <c r="V35" s="4">
        <v>-47.237080283500006</v>
      </c>
      <c r="W35" s="4">
        <v>-22.948595538599999</v>
      </c>
      <c r="X35" s="4">
        <v>-77.513981062099987</v>
      </c>
      <c r="Y35" s="24"/>
      <c r="AC35" s="4">
        <f t="shared" ref="AC35:AD39" si="3">AC52-AC28</f>
        <v>-7</v>
      </c>
      <c r="AD35" s="4">
        <f t="shared" si="3"/>
        <v>-72.599999999999909</v>
      </c>
      <c r="AE35" s="4"/>
      <c r="AF35" s="4"/>
      <c r="AG35" s="4"/>
      <c r="AH35" s="4"/>
      <c r="AI35" s="4"/>
    </row>
    <row r="36" spans="2:35" x14ac:dyDescent="0.3">
      <c r="B36" t="s">
        <v>23</v>
      </c>
      <c r="O36" s="4">
        <v>-6.9843512499999871E-2</v>
      </c>
      <c r="P36" s="4">
        <v>0.1132505336999996</v>
      </c>
      <c r="Q36" s="4">
        <v>0.7772818220000004</v>
      </c>
      <c r="R36" s="4">
        <v>-0.93963321279999956</v>
      </c>
      <c r="S36" s="4">
        <v>1.6413649510999999</v>
      </c>
      <c r="T36" s="4">
        <v>-3.0931935402999997</v>
      </c>
      <c r="U36" s="4">
        <v>0.25245477919999892</v>
      </c>
      <c r="V36" s="4">
        <v>-0.28780521999999786</v>
      </c>
      <c r="W36" s="4">
        <v>0.63813303999999982</v>
      </c>
      <c r="X36" s="4">
        <v>7.12354558</v>
      </c>
      <c r="Y36" s="24"/>
      <c r="AC36" s="4">
        <f t="shared" si="3"/>
        <v>0</v>
      </c>
      <c r="AD36" s="4">
        <f t="shared" si="3"/>
        <v>-1.4000000000000004</v>
      </c>
      <c r="AE36" s="4"/>
      <c r="AF36" s="4"/>
      <c r="AG36" s="4"/>
      <c r="AH36" s="4"/>
      <c r="AI36" s="4"/>
    </row>
    <row r="37" spans="2:35" x14ac:dyDescent="0.3">
      <c r="B37" t="s">
        <v>24</v>
      </c>
      <c r="O37" s="4">
        <v>1.8822724099999999</v>
      </c>
      <c r="P37" s="4">
        <v>0.84830047000000008</v>
      </c>
      <c r="Q37" s="4">
        <v>2.3916194900000001</v>
      </c>
      <c r="R37" s="4">
        <v>-2.9287231500000002</v>
      </c>
      <c r="S37" s="4">
        <v>4.9981361799999995</v>
      </c>
      <c r="T37" s="4">
        <v>-1.0187693999999992</v>
      </c>
      <c r="U37" s="4">
        <v>-1.8139383</v>
      </c>
      <c r="V37" s="4">
        <v>-5.0499153924999991</v>
      </c>
      <c r="W37" s="4">
        <v>-0.56932851829999986</v>
      </c>
      <c r="X37" s="4">
        <v>-2.5380631539000005</v>
      </c>
      <c r="Y37" s="24"/>
      <c r="AC37" s="4">
        <f t="shared" si="3"/>
        <v>2.1999999999999993</v>
      </c>
      <c r="AD37" s="4">
        <f t="shared" si="3"/>
        <v>-2.6000000000000014</v>
      </c>
      <c r="AE37" s="4"/>
      <c r="AF37" s="4"/>
      <c r="AG37" s="4"/>
      <c r="AH37" s="4"/>
      <c r="AI37" s="4"/>
    </row>
    <row r="38" spans="2:35" x14ac:dyDescent="0.3">
      <c r="B38" t="s">
        <v>25</v>
      </c>
      <c r="O38" s="4">
        <v>-0.70492052999999999</v>
      </c>
      <c r="P38" s="4">
        <v>-0.40232936000000002</v>
      </c>
      <c r="Q38" s="4">
        <v>-13.04123162</v>
      </c>
      <c r="R38" s="4">
        <v>-7.6084512326000002</v>
      </c>
      <c r="S38" s="4">
        <v>-9.1654850373999999</v>
      </c>
      <c r="T38" s="4">
        <v>-41.547962573500001</v>
      </c>
      <c r="U38" s="4">
        <v>-0.15413423939998872</v>
      </c>
      <c r="V38" s="4">
        <v>-146.3928946122</v>
      </c>
      <c r="W38" s="4">
        <v>-53.326859518900008</v>
      </c>
      <c r="X38" s="4">
        <v>-59.092278727600011</v>
      </c>
      <c r="Y38" s="24"/>
      <c r="AC38" s="4">
        <f t="shared" si="3"/>
        <v>-22</v>
      </c>
      <c r="AD38" s="4">
        <f t="shared" si="3"/>
        <v>-197.89999999999998</v>
      </c>
      <c r="AE38" s="4"/>
      <c r="AF38" s="4"/>
      <c r="AG38" s="4"/>
      <c r="AH38" s="4"/>
      <c r="AI38" s="4"/>
    </row>
    <row r="39" spans="2:35" x14ac:dyDescent="0.3">
      <c r="B39" s="3" t="s">
        <v>26</v>
      </c>
      <c r="O39" s="12">
        <v>4.1213544455000006</v>
      </c>
      <c r="P39" s="12">
        <v>-2.8881564859000046</v>
      </c>
      <c r="Q39" s="12">
        <v>-9.3899797330999917</v>
      </c>
      <c r="R39" s="12">
        <v>-18.483687027799999</v>
      </c>
      <c r="S39" s="12">
        <v>-1.7821991939999986</v>
      </c>
      <c r="T39" s="12">
        <v>-53.978026853800003</v>
      </c>
      <c r="U39" s="12">
        <v>-19.359133946999997</v>
      </c>
      <c r="V39" s="12">
        <v>-198.96769550819999</v>
      </c>
      <c r="W39" s="12">
        <v>-76.206650535800009</v>
      </c>
      <c r="X39" s="12">
        <v>-132.02077736359999</v>
      </c>
      <c r="Y39" s="24"/>
      <c r="AC39" s="12">
        <f t="shared" si="3"/>
        <v>-26.899999999999977</v>
      </c>
      <c r="AD39" s="12">
        <f t="shared" si="3"/>
        <v>-275.00000000000011</v>
      </c>
      <c r="AE39" s="4"/>
      <c r="AF39" s="4"/>
      <c r="AG39" s="4"/>
      <c r="AH39" s="4"/>
      <c r="AI39" s="4"/>
    </row>
    <row r="40" spans="2:35" x14ac:dyDescent="0.3">
      <c r="B40" s="3"/>
      <c r="O40" s="6"/>
      <c r="P40" s="6"/>
      <c r="Q40" s="6"/>
      <c r="R40" s="6"/>
      <c r="S40" s="6"/>
      <c r="T40" s="6"/>
      <c r="U40" s="6"/>
      <c r="V40" s="6"/>
      <c r="W40" s="6"/>
      <c r="Y40" s="24"/>
      <c r="AC40" s="12"/>
      <c r="AD40" s="12"/>
      <c r="AE40" s="4"/>
      <c r="AF40" s="4"/>
      <c r="AG40" s="4"/>
      <c r="AH40" s="4"/>
      <c r="AI40" s="4"/>
    </row>
    <row r="41" spans="2:35" outlineLevel="1" x14ac:dyDescent="0.3">
      <c r="B41" s="13" t="s">
        <v>46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24"/>
      <c r="Z41" s="7"/>
      <c r="AA41" s="7"/>
      <c r="AB41" s="7"/>
      <c r="AC41" s="7"/>
      <c r="AD41" s="7"/>
      <c r="AE41" s="4"/>
      <c r="AF41" s="4"/>
      <c r="AG41" s="4"/>
      <c r="AH41" s="4"/>
      <c r="AI41" s="4"/>
    </row>
    <row r="42" spans="2:35" outlineLevel="1" x14ac:dyDescent="0.3">
      <c r="B42" s="20" t="s">
        <v>22</v>
      </c>
      <c r="C42" s="4"/>
      <c r="D42" s="4"/>
      <c r="E42" s="4"/>
      <c r="F42" s="4"/>
      <c r="G42" s="4"/>
      <c r="H42" s="4"/>
      <c r="I42" s="4"/>
      <c r="J42" s="4"/>
      <c r="K42" s="4">
        <v>71.8</v>
      </c>
      <c r="L42" s="4">
        <v>108.3</v>
      </c>
      <c r="M42" s="4">
        <v>93.9</v>
      </c>
      <c r="N42" s="4">
        <v>102.6</v>
      </c>
      <c r="O42" s="4">
        <v>107.80596991469969</v>
      </c>
      <c r="P42" s="4">
        <v>112.1972539269002</v>
      </c>
      <c r="Q42" s="4">
        <v>134.95854618359971</v>
      </c>
      <c r="R42" s="4">
        <v>204.99532488620088</v>
      </c>
      <c r="S42" s="4">
        <v>176.74833387670009</v>
      </c>
      <c r="T42" s="4">
        <v>213.58978641449971</v>
      </c>
      <c r="U42" s="4">
        <v>247.69973228259968</v>
      </c>
      <c r="V42" s="4">
        <v>350.80357861590102</v>
      </c>
      <c r="W42" s="4">
        <v>284.70298260839957</v>
      </c>
      <c r="X42" s="25"/>
      <c r="Y42" s="24"/>
      <c r="Z42" s="4"/>
      <c r="AA42" s="4"/>
      <c r="AB42" s="4">
        <v>376.6</v>
      </c>
      <c r="AC42" s="4">
        <v>559.9</v>
      </c>
      <c r="AD42" s="4">
        <v>988</v>
      </c>
      <c r="AE42" s="4"/>
      <c r="AF42" s="4"/>
      <c r="AG42" s="4"/>
      <c r="AH42" s="4"/>
      <c r="AI42" s="4"/>
    </row>
    <row r="43" spans="2:35" outlineLevel="1" x14ac:dyDescent="0.3">
      <c r="B43" s="20" t="s">
        <v>23</v>
      </c>
      <c r="C43" s="4"/>
      <c r="D43" s="4"/>
      <c r="E43" s="4"/>
      <c r="F43" s="4"/>
      <c r="G43" s="4"/>
      <c r="H43" s="4"/>
      <c r="I43" s="4"/>
      <c r="J43" s="4"/>
      <c r="K43" s="4">
        <v>-4.5</v>
      </c>
      <c r="L43" s="4">
        <v>-5.0999999999999996</v>
      </c>
      <c r="M43" s="4">
        <v>-3.7</v>
      </c>
      <c r="N43" s="4">
        <v>2.7</v>
      </c>
      <c r="O43" s="4">
        <v>2.0994997404999931</v>
      </c>
      <c r="P43" s="4">
        <v>1.387541279700002</v>
      </c>
      <c r="Q43" s="4">
        <v>12.247328768400003</v>
      </c>
      <c r="R43" s="4">
        <v>10.866694758099962</v>
      </c>
      <c r="S43" s="4">
        <v>8.7065742980999907</v>
      </c>
      <c r="T43" s="4">
        <v>-9.4689498023999938</v>
      </c>
      <c r="U43" s="4">
        <v>-5.7103790603000082</v>
      </c>
      <c r="V43" s="4">
        <v>-2.0294082156000131</v>
      </c>
      <c r="W43" s="4">
        <v>-8.5010370200000001</v>
      </c>
      <c r="X43" s="25"/>
      <c r="Y43" s="24"/>
      <c r="Z43" s="4"/>
      <c r="AA43" s="4"/>
      <c r="AB43" s="4">
        <v>-10.600000000000001</v>
      </c>
      <c r="AC43" s="4">
        <v>26.6</v>
      </c>
      <c r="AD43" s="4">
        <v>-8.5</v>
      </c>
      <c r="AE43" s="4"/>
      <c r="AF43" s="4"/>
      <c r="AG43" s="4"/>
      <c r="AH43" s="4"/>
      <c r="AI43" s="4"/>
    </row>
    <row r="44" spans="2:35" outlineLevel="1" x14ac:dyDescent="0.3">
      <c r="B44" s="20" t="s">
        <v>24</v>
      </c>
      <c r="C44" s="4"/>
      <c r="D44" s="4"/>
      <c r="E44" s="4"/>
      <c r="F44" s="4"/>
      <c r="G44" s="4"/>
      <c r="H44" s="4"/>
      <c r="I44" s="4"/>
      <c r="J44" s="4"/>
      <c r="K44" s="4">
        <v>1.4</v>
      </c>
      <c r="L44" s="4">
        <v>3.5</v>
      </c>
      <c r="M44" s="4">
        <v>8.1999999999999993</v>
      </c>
      <c r="N44" s="4">
        <v>10.8</v>
      </c>
      <c r="O44" s="4">
        <v>9.5994593451999979</v>
      </c>
      <c r="P44" s="4">
        <v>4.8274824897999995</v>
      </c>
      <c r="Q44" s="4">
        <v>4.6481758896999903</v>
      </c>
      <c r="R44" s="4">
        <v>-3.36611081699998</v>
      </c>
      <c r="S44" s="4">
        <v>8.9431399479999918</v>
      </c>
      <c r="T44" s="4">
        <v>-9.548819028699981</v>
      </c>
      <c r="U44" s="4">
        <v>1.5775964466000019</v>
      </c>
      <c r="V44" s="4">
        <v>20.750693057300012</v>
      </c>
      <c r="W44" s="4">
        <v>19.899508356900014</v>
      </c>
      <c r="X44" s="25"/>
      <c r="Y44" s="24"/>
      <c r="Z44" s="4"/>
      <c r="AA44" s="4"/>
      <c r="AB44" s="4">
        <v>23.9</v>
      </c>
      <c r="AC44" s="4">
        <v>15.700000000000001</v>
      </c>
      <c r="AD44" s="4">
        <v>22.6</v>
      </c>
      <c r="AE44" s="4"/>
      <c r="AF44" s="4"/>
      <c r="AG44" s="4"/>
      <c r="AH44" s="4"/>
      <c r="AI44" s="4"/>
    </row>
    <row r="45" spans="2:35" outlineLevel="1" x14ac:dyDescent="0.3">
      <c r="B45" s="20" t="s">
        <v>25</v>
      </c>
      <c r="C45" s="4"/>
      <c r="D45" s="4"/>
      <c r="E45" s="4"/>
      <c r="F45" s="4"/>
      <c r="G45" s="4"/>
      <c r="H45" s="4"/>
      <c r="I45" s="4"/>
      <c r="J45" s="4"/>
      <c r="K45" s="4">
        <f>K46-SUM(K42:K44)</f>
        <v>-3.7000000000000028</v>
      </c>
      <c r="L45" s="4">
        <v>-9.5</v>
      </c>
      <c r="M45" s="4">
        <v>-3</v>
      </c>
      <c r="N45" s="4">
        <v>-6.7</v>
      </c>
      <c r="O45" s="4">
        <v>-7.3207910421999998</v>
      </c>
      <c r="P45" s="4">
        <v>-4.8502437700000005</v>
      </c>
      <c r="Q45" s="4">
        <v>-3.6779223699999997</v>
      </c>
      <c r="R45" s="4">
        <v>-13.05579062</v>
      </c>
      <c r="S45" s="4">
        <v>-10.778687470000008</v>
      </c>
      <c r="T45" s="4">
        <v>-18.071651490000001</v>
      </c>
      <c r="U45" s="4">
        <v>-17.496562512000001</v>
      </c>
      <c r="V45" s="4">
        <v>-43.868065395399995</v>
      </c>
      <c r="W45" s="4">
        <v>-55.782575372499998</v>
      </c>
      <c r="X45" s="25"/>
      <c r="Y45" s="24"/>
      <c r="Z45" s="4"/>
      <c r="AA45" s="4"/>
      <c r="AB45" s="4">
        <v>-22.900000000000002</v>
      </c>
      <c r="AC45" s="4">
        <v>-28.700000000000003</v>
      </c>
      <c r="AD45" s="4">
        <v>-89.6</v>
      </c>
      <c r="AE45" s="4"/>
      <c r="AF45" s="4"/>
      <c r="AG45" s="4"/>
      <c r="AH45" s="4"/>
      <c r="AI45" s="4"/>
    </row>
    <row r="46" spans="2:35" outlineLevel="1" x14ac:dyDescent="0.3">
      <c r="B46" s="21" t="s">
        <v>26</v>
      </c>
      <c r="C46" s="14">
        <v>25.3</v>
      </c>
      <c r="D46" s="14">
        <v>12</v>
      </c>
      <c r="E46" s="14">
        <v>72.099999999999994</v>
      </c>
      <c r="F46" s="14">
        <v>76</v>
      </c>
      <c r="G46" s="14">
        <v>80.899999999999991</v>
      </c>
      <c r="H46" s="14">
        <v>74</v>
      </c>
      <c r="I46" s="14">
        <v>71.7</v>
      </c>
      <c r="J46" s="14">
        <v>70.099999999999994</v>
      </c>
      <c r="K46" s="12">
        <v>65</v>
      </c>
      <c r="L46" s="12">
        <v>97.3</v>
      </c>
      <c r="M46" s="12">
        <v>95.4</v>
      </c>
      <c r="N46" s="12">
        <v>109.4</v>
      </c>
      <c r="O46" s="12">
        <v>112.18413795819968</v>
      </c>
      <c r="P46" s="12">
        <v>113.5620339264002</v>
      </c>
      <c r="Q46" s="12">
        <v>148.17612847169968</v>
      </c>
      <c r="R46" s="12">
        <v>199.44011820730083</v>
      </c>
      <c r="S46" s="12">
        <v>183.61936065280003</v>
      </c>
      <c r="T46" s="12">
        <v>176.50036609339972</v>
      </c>
      <c r="U46" s="12">
        <v>226.0703871568997</v>
      </c>
      <c r="V46" s="12">
        <v>325.65679806220101</v>
      </c>
      <c r="W46" s="12">
        <v>240.31887857279958</v>
      </c>
      <c r="X46" s="15"/>
      <c r="Y46" s="24"/>
      <c r="Z46" s="12">
        <v>185.5</v>
      </c>
      <c r="AA46" s="12">
        <f>80.9+74+71.7+70.1</f>
        <v>296.70000000000005</v>
      </c>
      <c r="AB46" s="12">
        <v>367.1</v>
      </c>
      <c r="AC46" s="12">
        <v>573.5</v>
      </c>
      <c r="AD46" s="12">
        <f>SUM(AD42:AD45)</f>
        <v>912.5</v>
      </c>
      <c r="AE46" s="4"/>
      <c r="AF46" s="4"/>
      <c r="AG46" s="4"/>
      <c r="AH46" s="4"/>
      <c r="AI46" s="4"/>
    </row>
    <row r="47" spans="2:35" outlineLevel="1" x14ac:dyDescent="0.3">
      <c r="B47" s="21"/>
      <c r="C47" s="14"/>
      <c r="D47" s="14"/>
      <c r="E47" s="14"/>
      <c r="F47" s="14"/>
      <c r="G47" s="14"/>
      <c r="H47" s="14"/>
      <c r="I47" s="14"/>
      <c r="J47" s="14"/>
      <c r="K47" s="12"/>
      <c r="L47" s="12"/>
      <c r="M47" s="12"/>
      <c r="N47" s="12"/>
      <c r="O47" s="12"/>
      <c r="P47" s="12"/>
      <c r="Q47" s="12"/>
      <c r="R47" s="4"/>
      <c r="S47" s="4"/>
      <c r="T47" s="4"/>
      <c r="U47" s="4"/>
      <c r="V47" s="4"/>
      <c r="W47" s="4"/>
      <c r="X47" s="15"/>
      <c r="Y47" s="24"/>
      <c r="Z47" s="15"/>
      <c r="AA47" s="15"/>
      <c r="AB47" s="15"/>
      <c r="AC47" s="15"/>
      <c r="AD47" s="15"/>
      <c r="AE47" s="4"/>
      <c r="AF47" s="4"/>
      <c r="AG47" s="4"/>
      <c r="AH47" s="4"/>
      <c r="AI47" s="4"/>
    </row>
    <row r="48" spans="2:35" outlineLevel="1" x14ac:dyDescent="0.3">
      <c r="B48" s="20" t="s">
        <v>47</v>
      </c>
      <c r="C48" s="4">
        <f t="shared" ref="C48:N48" si="4">C56-C46</f>
        <v>0</v>
      </c>
      <c r="D48" s="4">
        <f t="shared" si="4"/>
        <v>-13</v>
      </c>
      <c r="E48" s="4">
        <f t="shared" si="4"/>
        <v>-43.999999999999993</v>
      </c>
      <c r="F48" s="4">
        <f t="shared" si="4"/>
        <v>-7.9000000000000057</v>
      </c>
      <c r="G48" s="4">
        <f t="shared" si="4"/>
        <v>-10.099999999999994</v>
      </c>
      <c r="H48" s="4">
        <f t="shared" si="4"/>
        <v>-24.700000000000003</v>
      </c>
      <c r="I48" s="4">
        <f t="shared" si="4"/>
        <v>-4.7000000000000028</v>
      </c>
      <c r="J48" s="4">
        <f t="shared" si="4"/>
        <v>5.9000000000000057</v>
      </c>
      <c r="K48" s="4">
        <f t="shared" si="4"/>
        <v>-11.799999999999997</v>
      </c>
      <c r="L48" s="4">
        <f t="shared" si="4"/>
        <v>-17</v>
      </c>
      <c r="M48" s="4">
        <f t="shared" si="4"/>
        <v>4</v>
      </c>
      <c r="N48" s="4">
        <f t="shared" si="4"/>
        <v>31</v>
      </c>
      <c r="O48" s="4">
        <v>2.1354445500000985E-2</v>
      </c>
      <c r="P48" s="4">
        <v>0.61184351409999538</v>
      </c>
      <c r="Q48" s="4">
        <v>-13.389979733099992</v>
      </c>
      <c r="R48" s="4">
        <v>-4.9836870277999985</v>
      </c>
      <c r="S48" s="4">
        <v>-8.4821991939999979</v>
      </c>
      <c r="T48" s="4">
        <v>-30.778026853800007</v>
      </c>
      <c r="U48" s="4">
        <v>-11.059133946999996</v>
      </c>
      <c r="V48" s="4">
        <v>-146.56769550819999</v>
      </c>
      <c r="W48" s="4">
        <v>-47.706650535800009</v>
      </c>
      <c r="X48" s="25"/>
      <c r="Y48" s="24"/>
      <c r="Z48" s="4">
        <f>Z56-Z46</f>
        <v>-64.900000000000006</v>
      </c>
      <c r="AA48" s="4">
        <f>AA56-AA46</f>
        <v>-33.500000000000057</v>
      </c>
      <c r="AB48" s="4">
        <f>AB56-AB46</f>
        <v>6.1999999999999886</v>
      </c>
      <c r="AC48" s="4">
        <v>-18</v>
      </c>
      <c r="AD48" s="4">
        <v>-197.6</v>
      </c>
      <c r="AE48" s="4"/>
      <c r="AF48" s="4"/>
      <c r="AG48" s="4"/>
      <c r="AH48" s="4"/>
      <c r="AI48" s="4"/>
    </row>
    <row r="49" spans="2:35" outlineLevel="1" x14ac:dyDescent="0.3">
      <c r="B49" s="20" t="s">
        <v>48</v>
      </c>
      <c r="C49" s="4">
        <f t="shared" ref="C49:N49" si="5">C46-C18</f>
        <v>-41.900000000000006</v>
      </c>
      <c r="D49" s="4">
        <f t="shared" si="5"/>
        <v>-52.400000000000006</v>
      </c>
      <c r="E49" s="4">
        <f t="shared" si="5"/>
        <v>-92.800000000000011</v>
      </c>
      <c r="F49" s="4">
        <f t="shared" si="5"/>
        <v>-113.4</v>
      </c>
      <c r="G49" s="4">
        <f t="shared" si="5"/>
        <v>-110.40000000000002</v>
      </c>
      <c r="H49" s="4">
        <f t="shared" si="5"/>
        <v>-116.69999999999999</v>
      </c>
      <c r="I49" s="4">
        <f t="shared" si="5"/>
        <v>-126.39999999999999</v>
      </c>
      <c r="J49" s="4">
        <f t="shared" si="5"/>
        <v>-129.70000000000002</v>
      </c>
      <c r="K49" s="4">
        <f t="shared" si="5"/>
        <v>-135</v>
      </c>
      <c r="L49" s="4">
        <f t="shared" si="5"/>
        <v>-151.30000000000001</v>
      </c>
      <c r="M49" s="4">
        <f t="shared" si="5"/>
        <v>-154.5</v>
      </c>
      <c r="N49" s="4">
        <f t="shared" si="5"/>
        <v>-200.49999999999997</v>
      </c>
      <c r="O49" s="4">
        <v>-177.3157213918002</v>
      </c>
      <c r="P49" s="4">
        <v>-207.5265747224999</v>
      </c>
      <c r="Q49" s="4">
        <v>-195.39331307530014</v>
      </c>
      <c r="R49" s="4">
        <v>-240.79807739380004</v>
      </c>
      <c r="S49" s="4">
        <v>-263.07486922450005</v>
      </c>
      <c r="T49" s="4">
        <v>-283.78885871600016</v>
      </c>
      <c r="U49" s="4">
        <v>-254.54544858750023</v>
      </c>
      <c r="V49" s="4">
        <v>-470.00453143749985</v>
      </c>
      <c r="W49" s="4">
        <v>-579.71084001630015</v>
      </c>
      <c r="X49" s="25"/>
      <c r="Y49" s="24"/>
      <c r="Z49" s="4">
        <f>Z46-Z18</f>
        <v>-300.39999999999998</v>
      </c>
      <c r="AA49" s="4">
        <f>AA46-AA18</f>
        <v>-483.29999999999995</v>
      </c>
      <c r="AB49" s="4">
        <f>AB46-AB18</f>
        <v>-641.29999999999995</v>
      </c>
      <c r="AC49" s="4">
        <f>AC46-AC18</f>
        <v>-820.59999999999991</v>
      </c>
      <c r="AD49" s="4">
        <f>AD46-AD18</f>
        <v>-1270.5999999999999</v>
      </c>
      <c r="AE49" s="4"/>
      <c r="AF49" s="4"/>
      <c r="AG49" s="4"/>
      <c r="AH49" s="4"/>
      <c r="AI49" s="4"/>
    </row>
    <row r="50" spans="2:35" outlineLevel="1" x14ac:dyDescent="0.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5"/>
      <c r="S50" s="25"/>
      <c r="T50" s="25"/>
      <c r="U50" s="25"/>
      <c r="V50" s="25"/>
      <c r="W50" s="25"/>
      <c r="X50" s="7"/>
      <c r="Y50" s="24"/>
      <c r="Z50" s="7"/>
      <c r="AA50" s="7"/>
      <c r="AB50" s="7"/>
      <c r="AC50" s="7"/>
      <c r="AD50" s="7"/>
      <c r="AE50" s="4"/>
      <c r="AF50" s="4"/>
      <c r="AG50" s="4"/>
      <c r="AH50" s="4"/>
      <c r="AI50" s="4"/>
    </row>
    <row r="51" spans="2:35" x14ac:dyDescent="0.3">
      <c r="B51" s="3" t="s">
        <v>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4"/>
      <c r="Z51" s="7"/>
      <c r="AA51" s="7"/>
      <c r="AB51" s="7"/>
      <c r="AC51" s="7"/>
      <c r="AD51" s="7"/>
      <c r="AE51" s="4"/>
      <c r="AF51" s="4"/>
      <c r="AG51" s="4"/>
      <c r="AH51" s="4"/>
      <c r="AI51" s="4"/>
    </row>
    <row r="52" spans="2:35" x14ac:dyDescent="0.3">
      <c r="B52" t="s">
        <v>22</v>
      </c>
      <c r="C52" s="7">
        <v>14.1</v>
      </c>
      <c r="D52" s="7">
        <v>6.8</v>
      </c>
      <c r="E52" s="7">
        <v>59.8</v>
      </c>
      <c r="F52" s="7">
        <v>69.2</v>
      </c>
      <c r="G52" s="4">
        <v>71.400000000000006</v>
      </c>
      <c r="H52" s="4">
        <v>74.7</v>
      </c>
      <c r="I52" s="4">
        <v>62.7</v>
      </c>
      <c r="J52" s="4">
        <v>79.099999999999994</v>
      </c>
      <c r="K52" s="4">
        <v>71.8</v>
      </c>
      <c r="L52" s="4">
        <v>108.3</v>
      </c>
      <c r="M52" s="4">
        <v>94</v>
      </c>
      <c r="N52" s="4">
        <v>102.6</v>
      </c>
      <c r="O52" s="4">
        <v>107.81981599269972</v>
      </c>
      <c r="P52" s="4">
        <v>112.1498757973002</v>
      </c>
      <c r="Q52" s="4">
        <v>134.94089675849972</v>
      </c>
      <c r="R52" s="4">
        <v>202.37468687310096</v>
      </c>
      <c r="S52" s="4">
        <v>174.26461858899981</v>
      </c>
      <c r="T52" s="4">
        <v>209.15793507449973</v>
      </c>
      <c r="U52" s="4">
        <v>233.8470490957996</v>
      </c>
      <c r="V52" s="4">
        <v>317.42003443640112</v>
      </c>
      <c r="W52" s="4">
        <v>262.12885244649954</v>
      </c>
      <c r="X52" s="4">
        <v>223.7693970231995</v>
      </c>
      <c r="Y52" s="24"/>
      <c r="Z52" s="4">
        <v>151.69999999999999</v>
      </c>
      <c r="AA52" s="4">
        <v>287.8</v>
      </c>
      <c r="AB52" s="4">
        <v>376.7</v>
      </c>
      <c r="AC52" s="4">
        <v>557.29999999999995</v>
      </c>
      <c r="AD52" s="4">
        <v>933.7</v>
      </c>
      <c r="AE52" s="4"/>
      <c r="AF52" s="4"/>
      <c r="AG52" s="4"/>
      <c r="AH52" s="4"/>
      <c r="AI52" s="4"/>
    </row>
    <row r="53" spans="2:35" x14ac:dyDescent="0.3">
      <c r="B53" t="s">
        <v>23</v>
      </c>
      <c r="C53" s="7"/>
      <c r="D53" s="7"/>
      <c r="E53" s="7"/>
      <c r="F53" s="7">
        <v>0.6</v>
      </c>
      <c r="G53" s="4">
        <v>-4.7</v>
      </c>
      <c r="H53" s="4">
        <v>-4.4000000000000004</v>
      </c>
      <c r="I53" s="4">
        <v>-3.7</v>
      </c>
      <c r="J53" s="4">
        <v>-6.4</v>
      </c>
      <c r="K53" s="4">
        <v>-4.5</v>
      </c>
      <c r="L53" s="4">
        <v>-5.0999999999999996</v>
      </c>
      <c r="M53" s="4">
        <v>-3.7</v>
      </c>
      <c r="N53" s="4">
        <v>2.7</v>
      </c>
      <c r="O53" s="4">
        <v>2.1296562279999929</v>
      </c>
      <c r="P53" s="4">
        <v>1.4007918133999953</v>
      </c>
      <c r="Q53" s="4">
        <v>12.224610590400001</v>
      </c>
      <c r="R53" s="4">
        <v>10.827061545299959</v>
      </c>
      <c r="S53" s="4">
        <v>8.7479392491999892</v>
      </c>
      <c r="T53" s="4">
        <v>-9.462143342700001</v>
      </c>
      <c r="U53" s="4">
        <v>-5.7579242811000046</v>
      </c>
      <c r="V53" s="4">
        <v>-0.21721343560001571</v>
      </c>
      <c r="W53" s="4">
        <v>-8.4629039800000001</v>
      </c>
      <c r="X53" s="4">
        <v>-4.8450534600000168</v>
      </c>
      <c r="Y53" s="24"/>
      <c r="Z53" s="4">
        <v>0.6</v>
      </c>
      <c r="AA53" s="4">
        <v>-19.2</v>
      </c>
      <c r="AB53" s="4">
        <v>-10.5</v>
      </c>
      <c r="AC53" s="4">
        <v>26.6</v>
      </c>
      <c r="AD53" s="4">
        <v>-6.7</v>
      </c>
      <c r="AE53" s="4"/>
      <c r="AF53" s="4"/>
      <c r="AG53" s="4"/>
      <c r="AH53" s="4"/>
      <c r="AI53" s="4"/>
    </row>
    <row r="54" spans="2:35" x14ac:dyDescent="0.3">
      <c r="B54" t="s">
        <v>24</v>
      </c>
      <c r="C54" s="7">
        <v>12.4</v>
      </c>
      <c r="D54" s="7">
        <v>6.3</v>
      </c>
      <c r="E54" s="7">
        <v>12.8</v>
      </c>
      <c r="F54" s="7">
        <v>14.8</v>
      </c>
      <c r="G54" s="4">
        <v>18.600000000000001</v>
      </c>
      <c r="H54" s="4">
        <v>5.5</v>
      </c>
      <c r="I54" s="4">
        <v>17.3</v>
      </c>
      <c r="J54" s="4">
        <v>0.5</v>
      </c>
      <c r="K54" s="4">
        <v>1.4</v>
      </c>
      <c r="L54" s="4">
        <v>3.5</v>
      </c>
      <c r="M54" s="4">
        <v>8.1999999999999993</v>
      </c>
      <c r="N54" s="4">
        <v>10.8</v>
      </c>
      <c r="O54" s="4">
        <v>9.5817317551999963</v>
      </c>
      <c r="P54" s="4">
        <v>4.8757829597999978</v>
      </c>
      <c r="Q54" s="4">
        <v>4.6397953796999873</v>
      </c>
      <c r="R54" s="4">
        <v>-3.3948339669999803</v>
      </c>
      <c r="S54" s="4">
        <v>8.9412761279999913</v>
      </c>
      <c r="T54" s="4">
        <v>-6.0675884286999793</v>
      </c>
      <c r="U54" s="4">
        <v>1.4636581465999834</v>
      </c>
      <c r="V54" s="4">
        <v>19.60077766480002</v>
      </c>
      <c r="W54" s="4">
        <v>17.930179838600015</v>
      </c>
      <c r="X54" s="4">
        <v>38.45809656560003</v>
      </c>
      <c r="Y54" s="24"/>
      <c r="Z54" s="4">
        <v>46.4</v>
      </c>
      <c r="AA54" s="4">
        <v>41.9</v>
      </c>
      <c r="AB54" s="4">
        <v>23.8</v>
      </c>
      <c r="AC54" s="4">
        <v>15.7</v>
      </c>
      <c r="AD54" s="4">
        <v>24.9</v>
      </c>
      <c r="AE54" s="4"/>
      <c r="AF54" s="4"/>
      <c r="AG54" s="4"/>
      <c r="AH54" s="4"/>
      <c r="AI54" s="4"/>
    </row>
    <row r="55" spans="2:35" x14ac:dyDescent="0.3">
      <c r="B55" t="s">
        <v>25</v>
      </c>
      <c r="C55" s="7">
        <f t="shared" ref="C55:N55" si="6">C56-SUM(C52:C54)</f>
        <v>-1.1999999999999993</v>
      </c>
      <c r="D55" s="7">
        <f t="shared" si="6"/>
        <v>-14.1</v>
      </c>
      <c r="E55" s="7">
        <f t="shared" si="6"/>
        <v>-44.499999999999993</v>
      </c>
      <c r="F55" s="7">
        <f t="shared" si="6"/>
        <v>-16.5</v>
      </c>
      <c r="G55" s="4">
        <f t="shared" si="6"/>
        <v>-14.500000000000014</v>
      </c>
      <c r="H55" s="4">
        <f t="shared" si="6"/>
        <v>-26.5</v>
      </c>
      <c r="I55" s="4">
        <f t="shared" si="6"/>
        <v>-9.2999999999999972</v>
      </c>
      <c r="J55" s="4">
        <f t="shared" si="6"/>
        <v>2.8000000000000114</v>
      </c>
      <c r="K55" s="4">
        <f t="shared" si="6"/>
        <v>-15.5</v>
      </c>
      <c r="L55" s="4">
        <f t="shared" si="6"/>
        <v>-26.400000000000006</v>
      </c>
      <c r="M55" s="4">
        <f t="shared" si="6"/>
        <v>0.90000000000000568</v>
      </c>
      <c r="N55" s="4">
        <f t="shared" si="6"/>
        <v>24.300000000000011</v>
      </c>
      <c r="O55" s="4">
        <v>-7.3257115722000004</v>
      </c>
      <c r="P55" s="4">
        <v>-4.2525731300000018</v>
      </c>
      <c r="Q55" s="4">
        <v>-17.01915399</v>
      </c>
      <c r="R55" s="4">
        <v>-15.464241852599997</v>
      </c>
      <c r="S55" s="4">
        <v>-16.744172507400005</v>
      </c>
      <c r="T55" s="4">
        <v>-47.919614063499999</v>
      </c>
      <c r="U55" s="4">
        <v>-14.650696751399986</v>
      </c>
      <c r="V55" s="4">
        <v>-157.7609600076</v>
      </c>
      <c r="W55" s="4">
        <v>-79.109434891399999</v>
      </c>
      <c r="X55" s="4">
        <v>-105.6194276178</v>
      </c>
      <c r="Y55" s="24"/>
      <c r="Z55" s="4">
        <f>Z56-SUM(Z52:Z54)</f>
        <v>-78.099999999999994</v>
      </c>
      <c r="AA55" s="4">
        <f>AA56-SUM(AA52:AA54)</f>
        <v>-47.300000000000011</v>
      </c>
      <c r="AB55" s="4">
        <f>AB56-SUM(AB52:AB54)</f>
        <v>-16.699999999999989</v>
      </c>
      <c r="AC55" s="4">
        <v>-44.1</v>
      </c>
      <c r="AD55" s="4">
        <v>-237.1</v>
      </c>
      <c r="AE55" s="4"/>
      <c r="AF55" s="4"/>
      <c r="AG55" s="4"/>
      <c r="AH55" s="4"/>
      <c r="AI55" s="4"/>
    </row>
    <row r="56" spans="2:35" x14ac:dyDescent="0.3">
      <c r="B56" s="3" t="s">
        <v>26</v>
      </c>
      <c r="C56" s="8">
        <v>25.3</v>
      </c>
      <c r="D56" s="8">
        <v>-1</v>
      </c>
      <c r="E56" s="8">
        <v>28.1</v>
      </c>
      <c r="F56" s="8">
        <v>68.099999999999994</v>
      </c>
      <c r="G56" s="14">
        <v>70.8</v>
      </c>
      <c r="H56" s="14">
        <v>49.3</v>
      </c>
      <c r="I56" s="14">
        <v>67</v>
      </c>
      <c r="J56" s="14">
        <v>76</v>
      </c>
      <c r="K56" s="12">
        <v>53.2</v>
      </c>
      <c r="L56" s="12">
        <v>80.3</v>
      </c>
      <c r="M56" s="12">
        <v>99.4</v>
      </c>
      <c r="N56" s="12">
        <v>140.4</v>
      </c>
      <c r="O56" s="12">
        <v>112.20549240369969</v>
      </c>
      <c r="P56" s="12">
        <v>114.17387744050018</v>
      </c>
      <c r="Q56" s="12">
        <v>134.78614873859971</v>
      </c>
      <c r="R56" s="12">
        <v>194.34267259880093</v>
      </c>
      <c r="S56" s="12">
        <v>175.20966145879979</v>
      </c>
      <c r="T56" s="12">
        <v>145.70858923959975</v>
      </c>
      <c r="U56" s="12">
        <v>214.90208620989961</v>
      </c>
      <c r="V56" s="12">
        <v>179.04263865800115</v>
      </c>
      <c r="W56" s="12">
        <v>192.48669341369958</v>
      </c>
      <c r="X56" s="12">
        <v>151.76301251099954</v>
      </c>
      <c r="Y56" s="24"/>
      <c r="Z56" s="15">
        <v>120.6</v>
      </c>
      <c r="AA56" s="15">
        <v>263.2</v>
      </c>
      <c r="AB56" s="15">
        <v>373.3</v>
      </c>
      <c r="AC56" s="15">
        <v>555.5</v>
      </c>
      <c r="AD56" s="15">
        <f>SUM(AD52:AD55)-0.1</f>
        <v>714.69999999999993</v>
      </c>
      <c r="AE56" s="4"/>
      <c r="AF56" s="4"/>
      <c r="AG56" s="4"/>
      <c r="AH56" s="4"/>
      <c r="AI56" s="4"/>
    </row>
    <row r="57" spans="2:35" x14ac:dyDescent="0.3">
      <c r="C57" s="7"/>
      <c r="D57" s="7"/>
      <c r="E57" s="7"/>
      <c r="F57" s="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2:35" x14ac:dyDescent="0.3">
      <c r="B58" t="s">
        <v>29</v>
      </c>
      <c r="C58" s="7"/>
      <c r="D58" s="7"/>
      <c r="E58" s="7"/>
      <c r="F58" s="7"/>
      <c r="G58" s="4">
        <f t="shared" ref="G58:N58" si="7">G60-G56-G59</f>
        <v>-29.699999999999996</v>
      </c>
      <c r="H58" s="4">
        <f t="shared" si="7"/>
        <v>-30.999999999999996</v>
      </c>
      <c r="I58" s="4">
        <f t="shared" si="7"/>
        <v>-32.5</v>
      </c>
      <c r="J58" s="4">
        <f t="shared" si="7"/>
        <v>-33</v>
      </c>
      <c r="K58" s="4">
        <f t="shared" si="7"/>
        <v>-32.900000000000006</v>
      </c>
      <c r="L58" s="4">
        <f t="shared" si="7"/>
        <v>-40.5</v>
      </c>
      <c r="M58" s="4">
        <f t="shared" si="7"/>
        <v>-40.200000000000003</v>
      </c>
      <c r="N58" s="4">
        <f t="shared" si="7"/>
        <v>-32.700000000000003</v>
      </c>
      <c r="O58" s="4">
        <v>-43.2</v>
      </c>
      <c r="P58" s="4">
        <v>-41.058999999999997</v>
      </c>
      <c r="Q58" s="19">
        <v>-48.2</v>
      </c>
      <c r="R58" s="19">
        <v>-51.4</v>
      </c>
      <c r="S58" s="19">
        <v>-56.6</v>
      </c>
      <c r="T58" s="19">
        <v>-57.6</v>
      </c>
      <c r="U58" s="19">
        <v>-59.7</v>
      </c>
      <c r="V58" s="19">
        <v>-88.1</v>
      </c>
      <c r="W58" s="19">
        <v>-95.5</v>
      </c>
      <c r="X58" s="4">
        <v>-103.92305115559999</v>
      </c>
      <c r="Y58" s="24"/>
      <c r="Z58" s="4">
        <f>Z60-Z56-Z59</f>
        <v>-46.099999999999994</v>
      </c>
      <c r="AA58" s="4">
        <f>AA60-AA56-AA59</f>
        <v>-126.39999999999998</v>
      </c>
      <c r="AB58" s="4">
        <f>AB60-AB56-AB59</f>
        <v>-146.30000000000001</v>
      </c>
      <c r="AC58" s="4">
        <v>-183.9</v>
      </c>
      <c r="AD58" s="4">
        <v>-262</v>
      </c>
      <c r="AE58" s="4"/>
      <c r="AF58" s="4"/>
      <c r="AG58" s="4"/>
      <c r="AH58" s="4"/>
      <c r="AI58" s="4"/>
    </row>
    <row r="59" spans="2:35" x14ac:dyDescent="0.3">
      <c r="B59" t="s">
        <v>30</v>
      </c>
      <c r="C59" s="7"/>
      <c r="D59" s="7"/>
      <c r="E59" s="7"/>
      <c r="F59" s="7"/>
      <c r="G59" s="4">
        <v>0</v>
      </c>
      <c r="H59" s="4">
        <v>0</v>
      </c>
      <c r="I59" s="4">
        <v>0</v>
      </c>
      <c r="J59" s="4">
        <v>-11.9</v>
      </c>
      <c r="K59" s="19">
        <v>0</v>
      </c>
      <c r="L59" s="19">
        <v>0</v>
      </c>
      <c r="M59" s="19">
        <v>-9.1999999999999993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4">
        <v>-7.9104250000000022E-4</v>
      </c>
      <c r="Y59" s="24"/>
      <c r="Z59" s="4">
        <v>0</v>
      </c>
      <c r="AA59" s="4">
        <v>-11.9</v>
      </c>
      <c r="AB59" s="4">
        <v>-9.1999999999999993</v>
      </c>
      <c r="AC59" s="4">
        <v>0</v>
      </c>
      <c r="AD59" s="4">
        <v>0</v>
      </c>
      <c r="AE59" s="4"/>
      <c r="AF59" s="4"/>
      <c r="AG59" s="4"/>
      <c r="AH59" s="4"/>
      <c r="AI59" s="4"/>
    </row>
    <row r="60" spans="2:35" x14ac:dyDescent="0.3">
      <c r="B60" s="3" t="s">
        <v>31</v>
      </c>
      <c r="C60" s="6"/>
      <c r="D60" s="6"/>
      <c r="E60" s="6"/>
      <c r="F60" s="6"/>
      <c r="G60" s="12">
        <v>41.1</v>
      </c>
      <c r="H60" s="12">
        <v>18.3</v>
      </c>
      <c r="I60" s="12">
        <v>34.5</v>
      </c>
      <c r="J60" s="12">
        <v>31.1</v>
      </c>
      <c r="K60" s="12">
        <v>20.3</v>
      </c>
      <c r="L60" s="12">
        <v>39.799999999999997</v>
      </c>
      <c r="M60" s="12">
        <v>50</v>
      </c>
      <c r="N60" s="12">
        <v>107.7</v>
      </c>
      <c r="O60" s="12">
        <v>69</v>
      </c>
      <c r="P60" s="12">
        <v>73.163000000000011</v>
      </c>
      <c r="Q60" s="12">
        <v>86.6</v>
      </c>
      <c r="R60" s="12">
        <v>142.9</v>
      </c>
      <c r="S60" s="12">
        <v>118.6</v>
      </c>
      <c r="T60" s="12">
        <v>88.1</v>
      </c>
      <c r="U60" s="12">
        <v>155.19999999999999</v>
      </c>
      <c r="V60" s="12">
        <v>91</v>
      </c>
      <c r="W60" s="12">
        <v>97</v>
      </c>
      <c r="X60" s="12">
        <v>47.839961355599428</v>
      </c>
      <c r="Y60" s="24"/>
      <c r="Z60" s="12">
        <v>74.5</v>
      </c>
      <c r="AA60" s="12">
        <v>124.9</v>
      </c>
      <c r="AB60" s="12">
        <v>217.8</v>
      </c>
      <c r="AC60" s="12">
        <v>371.6</v>
      </c>
      <c r="AD60" s="12">
        <v>452.9</v>
      </c>
      <c r="AE60" s="4"/>
      <c r="AF60" s="4"/>
      <c r="AG60" s="4"/>
      <c r="AH60" s="4"/>
      <c r="AI60" s="4"/>
    </row>
    <row r="61" spans="2:35" x14ac:dyDescent="0.3">
      <c r="B61" t="s">
        <v>32</v>
      </c>
      <c r="C61" s="7"/>
      <c r="D61" s="7"/>
      <c r="E61" s="7"/>
      <c r="F61" s="7"/>
      <c r="G61" s="4">
        <f t="shared" ref="G61:N61" si="8">G62-G60</f>
        <v>-7.6000000000000014</v>
      </c>
      <c r="H61" s="4">
        <f t="shared" si="8"/>
        <v>-9.7000000000000011</v>
      </c>
      <c r="I61" s="4">
        <f t="shared" si="8"/>
        <v>-20.6</v>
      </c>
      <c r="J61" s="4">
        <f t="shared" si="8"/>
        <v>-12.600000000000001</v>
      </c>
      <c r="K61" s="4">
        <f t="shared" si="8"/>
        <v>-4.1000000000000014</v>
      </c>
      <c r="L61" s="4">
        <f t="shared" si="8"/>
        <v>0.5</v>
      </c>
      <c r="M61" s="4">
        <f t="shared" si="8"/>
        <v>-1.7000000000000028</v>
      </c>
      <c r="N61" s="4">
        <f t="shared" si="8"/>
        <v>-11.200000000000003</v>
      </c>
      <c r="O61" s="4">
        <v>4.7000000000000028</v>
      </c>
      <c r="P61" s="4">
        <v>-7.4809999999999945</v>
      </c>
      <c r="Q61" s="4">
        <v>6.4</v>
      </c>
      <c r="R61" s="4">
        <v>-20.2</v>
      </c>
      <c r="S61" s="4">
        <v>12.1</v>
      </c>
      <c r="T61" s="4">
        <v>-31.799999999999997</v>
      </c>
      <c r="U61" s="4">
        <v>-20.399999999999999</v>
      </c>
      <c r="V61" s="4">
        <v>-33.4</v>
      </c>
      <c r="W61" s="4">
        <v>89</v>
      </c>
      <c r="X61" s="4">
        <v>59.13913259200001</v>
      </c>
      <c r="Y61" s="24"/>
      <c r="Z61" s="4">
        <f>Z62-Z60</f>
        <v>9.2999999999999972</v>
      </c>
      <c r="AA61" s="4">
        <f>AA62-AA60</f>
        <v>-50.5</v>
      </c>
      <c r="AB61" s="4">
        <f>AB62-AB60</f>
        <v>-16.5</v>
      </c>
      <c r="AC61" s="4">
        <f>18.6-35.2</f>
        <v>-16.600000000000001</v>
      </c>
      <c r="AD61" s="4">
        <v>-73.5</v>
      </c>
      <c r="AE61" s="4"/>
      <c r="AF61" s="4"/>
      <c r="AG61" s="4"/>
      <c r="AH61" s="4"/>
      <c r="AI61" s="4"/>
    </row>
    <row r="62" spans="2:35" x14ac:dyDescent="0.3">
      <c r="B62" s="3" t="s">
        <v>33</v>
      </c>
      <c r="C62" s="6"/>
      <c r="D62" s="6"/>
      <c r="E62" s="6"/>
      <c r="F62" s="6"/>
      <c r="G62" s="12">
        <v>33.5</v>
      </c>
      <c r="H62" s="12">
        <v>8.6</v>
      </c>
      <c r="I62" s="12">
        <v>13.9</v>
      </c>
      <c r="J62" s="12">
        <v>18.5</v>
      </c>
      <c r="K62" s="12">
        <v>16.2</v>
      </c>
      <c r="L62" s="12">
        <v>40.299999999999997</v>
      </c>
      <c r="M62" s="12">
        <v>48.3</v>
      </c>
      <c r="N62" s="12">
        <v>96.5</v>
      </c>
      <c r="O62" s="12">
        <v>73.7</v>
      </c>
      <c r="P62" s="12">
        <v>65.682000000000016</v>
      </c>
      <c r="Q62" s="12">
        <v>93</v>
      </c>
      <c r="R62" s="12">
        <v>122.7</v>
      </c>
      <c r="S62" s="12">
        <v>130.80000000000001</v>
      </c>
      <c r="T62" s="12">
        <v>56.3</v>
      </c>
      <c r="U62" s="12">
        <v>134.69999999999999</v>
      </c>
      <c r="V62" s="12">
        <v>57.6</v>
      </c>
      <c r="W62" s="12">
        <v>185.9</v>
      </c>
      <c r="X62" s="12">
        <v>106.97909394759961</v>
      </c>
      <c r="Y62" s="24"/>
      <c r="Z62" s="12">
        <v>83.8</v>
      </c>
      <c r="AA62" s="12">
        <v>74.400000000000006</v>
      </c>
      <c r="AB62" s="12">
        <v>201.3</v>
      </c>
      <c r="AC62" s="12">
        <v>355</v>
      </c>
      <c r="AD62" s="12">
        <f>SUM(AD60:AD61)</f>
        <v>379.4</v>
      </c>
      <c r="AE62" s="4"/>
      <c r="AF62" s="4"/>
      <c r="AG62" s="4"/>
      <c r="AH62" s="4"/>
      <c r="AI62" s="4"/>
    </row>
    <row r="63" spans="2:35" x14ac:dyDescent="0.3">
      <c r="B63" t="s">
        <v>34</v>
      </c>
      <c r="C63" s="7"/>
      <c r="D63" s="7"/>
      <c r="E63" s="7"/>
      <c r="F63" s="7"/>
      <c r="G63" s="4">
        <f t="shared" ref="G63:N63" si="9">G64-G62</f>
        <v>-0.10000000000000142</v>
      </c>
      <c r="H63" s="4">
        <f t="shared" si="9"/>
        <v>-9.7999999999999989</v>
      </c>
      <c r="I63" s="4">
        <f t="shared" si="9"/>
        <v>-2</v>
      </c>
      <c r="J63" s="4">
        <f t="shared" si="9"/>
        <v>71.8</v>
      </c>
      <c r="K63" s="4">
        <f t="shared" si="9"/>
        <v>-7</v>
      </c>
      <c r="L63" s="4">
        <f t="shared" si="9"/>
        <v>-11.299999999999997</v>
      </c>
      <c r="M63" s="4">
        <f t="shared" si="9"/>
        <v>-10.5</v>
      </c>
      <c r="N63" s="4">
        <f t="shared" si="9"/>
        <v>7</v>
      </c>
      <c r="O63" s="4">
        <v>-15.900000000000006</v>
      </c>
      <c r="P63" s="4">
        <v>-12.382999999999996</v>
      </c>
      <c r="Q63" s="4">
        <v>-24.3</v>
      </c>
      <c r="R63" s="4">
        <v>-28</v>
      </c>
      <c r="S63" s="4">
        <v>-34.299999999999997</v>
      </c>
      <c r="T63" s="4">
        <v>-19.199999999999996</v>
      </c>
      <c r="U63" s="4">
        <v>-38.299999999999997</v>
      </c>
      <c r="V63" s="4">
        <v>155</v>
      </c>
      <c r="W63" s="4">
        <v>-45.1</v>
      </c>
      <c r="X63" s="4">
        <v>-59.78161711189999</v>
      </c>
      <c r="Y63" s="24"/>
      <c r="Z63" s="4">
        <f>Z64-Z62</f>
        <v>-1.3999999999999915</v>
      </c>
      <c r="AA63" s="4">
        <f>AA64-AA62</f>
        <v>60</v>
      </c>
      <c r="AB63" s="4">
        <f>AB64-AB62</f>
        <v>-21.800000000000011</v>
      </c>
      <c r="AC63" s="4">
        <f>-83.8+3.3</f>
        <v>-80.5</v>
      </c>
      <c r="AD63" s="4">
        <f>-145.4+208.4</f>
        <v>63</v>
      </c>
      <c r="AE63" s="4"/>
      <c r="AF63" s="4"/>
      <c r="AG63" s="4"/>
      <c r="AH63" s="4"/>
      <c r="AI63" s="4"/>
    </row>
    <row r="64" spans="2:35" x14ac:dyDescent="0.3">
      <c r="B64" s="3" t="s">
        <v>35</v>
      </c>
      <c r="C64" s="6"/>
      <c r="D64" s="6"/>
      <c r="E64" s="6"/>
      <c r="F64" s="6"/>
      <c r="G64" s="12">
        <v>33.4</v>
      </c>
      <c r="H64" s="12">
        <v>-1.2</v>
      </c>
      <c r="I64" s="12">
        <v>11.9</v>
      </c>
      <c r="J64" s="12">
        <v>90.3</v>
      </c>
      <c r="K64" s="12">
        <v>9.1999999999999993</v>
      </c>
      <c r="L64" s="12">
        <v>29</v>
      </c>
      <c r="M64" s="12">
        <v>37.799999999999997</v>
      </c>
      <c r="N64" s="12">
        <v>103.5</v>
      </c>
      <c r="O64" s="12">
        <v>57.8</v>
      </c>
      <c r="P64" s="12">
        <v>53.299000000000021</v>
      </c>
      <c r="Q64" s="12">
        <v>68.7</v>
      </c>
      <c r="R64" s="12">
        <v>94.7</v>
      </c>
      <c r="S64" s="12">
        <v>96.4</v>
      </c>
      <c r="T64" s="12">
        <v>37.1</v>
      </c>
      <c r="U64" s="12">
        <v>96.4</v>
      </c>
      <c r="V64" s="12">
        <v>212.6</v>
      </c>
      <c r="W64" s="12">
        <v>140.80000000000001</v>
      </c>
      <c r="X64" s="12">
        <v>47.048694338199653</v>
      </c>
      <c r="Y64" s="24"/>
      <c r="Z64" s="12">
        <v>82.4</v>
      </c>
      <c r="AA64" s="12">
        <v>134.4</v>
      </c>
      <c r="AB64" s="12">
        <v>179.5</v>
      </c>
      <c r="AC64" s="12">
        <v>274.5</v>
      </c>
      <c r="AD64" s="12">
        <f>SUM(AD62:AD63)</f>
        <v>442.4</v>
      </c>
      <c r="AE64" s="4"/>
      <c r="AF64" s="4"/>
      <c r="AG64" s="4"/>
      <c r="AH64" s="4"/>
      <c r="AI64" s="4"/>
    </row>
    <row r="65" spans="1:35" x14ac:dyDescent="0.3">
      <c r="B65" t="s">
        <v>36</v>
      </c>
      <c r="C65" s="7"/>
      <c r="D65" s="7"/>
      <c r="E65" s="7"/>
      <c r="F65" s="7"/>
      <c r="G65" s="4">
        <f t="shared" ref="G65:N65" si="10">G64-G66</f>
        <v>0.19999999999999574</v>
      </c>
      <c r="H65" s="4">
        <f t="shared" si="10"/>
        <v>0.19999999999999996</v>
      </c>
      <c r="I65" s="4">
        <f t="shared" si="10"/>
        <v>9.9999999999999645E-2</v>
      </c>
      <c r="J65" s="4">
        <f t="shared" si="10"/>
        <v>0</v>
      </c>
      <c r="K65" s="4">
        <f t="shared" si="10"/>
        <v>9.9999999999999645E-2</v>
      </c>
      <c r="L65" s="4">
        <f t="shared" si="10"/>
        <v>0</v>
      </c>
      <c r="M65" s="4">
        <f t="shared" si="10"/>
        <v>-0.10000000000000142</v>
      </c>
      <c r="N65" s="4">
        <f t="shared" si="10"/>
        <v>0</v>
      </c>
      <c r="O65" s="4">
        <v>-0.10000000000000142</v>
      </c>
      <c r="P65" s="4">
        <v>6.2000000000018929E-2</v>
      </c>
      <c r="Q65" s="4">
        <v>-0.1</v>
      </c>
      <c r="R65" s="4">
        <v>0</v>
      </c>
      <c r="S65" s="4">
        <v>-0.1</v>
      </c>
      <c r="T65" s="4">
        <v>0.1</v>
      </c>
      <c r="U65" s="4">
        <v>0.1</v>
      </c>
      <c r="V65" s="4">
        <v>0</v>
      </c>
      <c r="W65" s="4">
        <v>0</v>
      </c>
      <c r="X65" s="4">
        <v>0.1487824975</v>
      </c>
      <c r="Y65" s="24"/>
      <c r="Z65" s="4">
        <f>Z64-Z66</f>
        <v>0</v>
      </c>
      <c r="AA65" s="4">
        <f>AA64-AA66</f>
        <v>0.5</v>
      </c>
      <c r="AB65" s="4">
        <f>AB64-AB66</f>
        <v>0</v>
      </c>
      <c r="AC65" s="4">
        <v>-0.1</v>
      </c>
      <c r="AD65" s="4">
        <v>-0.1</v>
      </c>
      <c r="AE65" s="4"/>
      <c r="AF65" s="4"/>
      <c r="AG65" s="4"/>
      <c r="AH65" s="4"/>
      <c r="AI65" s="4"/>
    </row>
    <row r="66" spans="1:35" x14ac:dyDescent="0.3">
      <c r="B66" s="5" t="s">
        <v>37</v>
      </c>
      <c r="C66" s="7"/>
      <c r="D66" s="7"/>
      <c r="E66" s="7"/>
      <c r="F66" s="7"/>
      <c r="G66" s="4">
        <v>33.200000000000003</v>
      </c>
      <c r="H66" s="4">
        <v>-1.4</v>
      </c>
      <c r="I66" s="4">
        <v>11.8</v>
      </c>
      <c r="J66" s="4">
        <v>90.3</v>
      </c>
      <c r="K66" s="4">
        <v>9.1</v>
      </c>
      <c r="L66" s="4">
        <v>29</v>
      </c>
      <c r="M66" s="4">
        <v>37.9</v>
      </c>
      <c r="N66" s="4">
        <v>103.5</v>
      </c>
      <c r="O66" s="4">
        <v>57.9</v>
      </c>
      <c r="P66" s="4">
        <v>53.237000000000002</v>
      </c>
      <c r="Q66" s="4">
        <v>68.8</v>
      </c>
      <c r="R66" s="4">
        <v>94.7</v>
      </c>
      <c r="S66" s="4">
        <v>96.5</v>
      </c>
      <c r="T66" s="4">
        <v>37</v>
      </c>
      <c r="U66" s="4">
        <v>96.3</v>
      </c>
      <c r="V66" s="4">
        <v>212.6</v>
      </c>
      <c r="W66" s="4">
        <v>140.80000000000001</v>
      </c>
      <c r="X66" s="4">
        <v>47.048694338199653</v>
      </c>
      <c r="Y66" s="24"/>
      <c r="Z66" s="4">
        <v>82.4</v>
      </c>
      <c r="AA66" s="4">
        <v>133.9</v>
      </c>
      <c r="AB66" s="4">
        <v>179.5</v>
      </c>
      <c r="AC66" s="4">
        <v>274.60000000000002</v>
      </c>
      <c r="AD66" s="4">
        <v>442.3</v>
      </c>
      <c r="AE66" s="4"/>
      <c r="AF66" s="4"/>
      <c r="AG66" s="4"/>
      <c r="AH66" s="4"/>
      <c r="AI66" s="4"/>
    </row>
    <row r="67" spans="1:35" x14ac:dyDescent="0.3">
      <c r="C67" s="7"/>
      <c r="D67" s="7"/>
      <c r="E67" s="7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3">
      <c r="B68" s="9" t="s">
        <v>59</v>
      </c>
      <c r="C68" s="6"/>
      <c r="D68" s="6"/>
      <c r="E68" s="6"/>
      <c r="F68" s="6"/>
      <c r="G68" s="12">
        <v>511.9</v>
      </c>
      <c r="H68" s="12">
        <v>245.7</v>
      </c>
      <c r="I68" s="12">
        <v>320.10000000000002</v>
      </c>
      <c r="J68" s="12">
        <v>348.8</v>
      </c>
      <c r="K68" s="12">
        <v>546.9</v>
      </c>
      <c r="L68" s="12">
        <v>437.5</v>
      </c>
      <c r="M68" s="12">
        <v>514.20000000000005</v>
      </c>
      <c r="N68" s="12">
        <v>405.5</v>
      </c>
      <c r="O68" s="12">
        <v>484.1</v>
      </c>
      <c r="P68" s="12">
        <v>441.35699999999997</v>
      </c>
      <c r="Q68" s="12">
        <v>445</v>
      </c>
      <c r="R68" s="12">
        <v>958.7</v>
      </c>
      <c r="S68" s="12">
        <v>-639.29999999999995</v>
      </c>
      <c r="T68" s="12">
        <v>-1493.9</v>
      </c>
      <c r="U68" s="12">
        <v>-971.8</v>
      </c>
      <c r="V68" s="12">
        <v>-1985.2</v>
      </c>
      <c r="W68" s="12">
        <v>-2052.8000000000002</v>
      </c>
      <c r="X68" s="12">
        <v>-11191.145309360203</v>
      </c>
      <c r="Y68" s="24"/>
      <c r="Z68" s="12">
        <v>368.6</v>
      </c>
      <c r="AA68" s="12">
        <v>348.8</v>
      </c>
      <c r="AB68" s="12">
        <v>405.5</v>
      </c>
      <c r="AC68" s="12">
        <v>958.7</v>
      </c>
      <c r="AD68" s="12">
        <f>V68</f>
        <v>-1985.2</v>
      </c>
      <c r="AE68" s="4"/>
      <c r="AF68" s="4"/>
      <c r="AG68" s="4"/>
      <c r="AH68" s="4"/>
      <c r="AI68" s="4"/>
    </row>
    <row r="69" spans="1:35" x14ac:dyDescent="0.3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3">
      <c r="B70" s="26" t="s">
        <v>31</v>
      </c>
      <c r="C70" s="4"/>
      <c r="D70" s="4"/>
      <c r="E70" s="4"/>
      <c r="F70" s="4"/>
      <c r="G70" s="12"/>
      <c r="H70" s="12"/>
      <c r="I70" s="12"/>
      <c r="J70" s="12"/>
      <c r="K70" s="12"/>
      <c r="L70" s="12"/>
      <c r="M70" s="12"/>
      <c r="N70" s="12"/>
      <c r="O70" s="12">
        <v>69</v>
      </c>
      <c r="P70" s="12">
        <v>73.163000000000011</v>
      </c>
      <c r="Q70" s="12">
        <v>86.6</v>
      </c>
      <c r="R70" s="12">
        <v>142.9</v>
      </c>
      <c r="S70" s="12">
        <v>118.6</v>
      </c>
      <c r="T70" s="12">
        <v>88.1</v>
      </c>
      <c r="U70" s="12">
        <v>155.19999999999999</v>
      </c>
      <c r="V70" s="12">
        <v>91</v>
      </c>
      <c r="W70" s="12">
        <v>97</v>
      </c>
      <c r="X70" s="12">
        <v>47.839961355599428</v>
      </c>
      <c r="Y70" s="24"/>
      <c r="Z70" s="4"/>
      <c r="AA70" s="12"/>
      <c r="AB70" s="12"/>
      <c r="AC70" s="12">
        <v>371.6</v>
      </c>
      <c r="AD70" s="12">
        <v>452.9</v>
      </c>
      <c r="AE70" s="4"/>
      <c r="AF70" s="4"/>
      <c r="AG70" s="4"/>
      <c r="AH70" s="4"/>
      <c r="AI70" s="4"/>
    </row>
    <row r="71" spans="1:35" x14ac:dyDescent="0.3">
      <c r="B71" s="27" t="s">
        <v>58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4.1213544455000006</v>
      </c>
      <c r="P71" s="4">
        <v>-2.8881564859000046</v>
      </c>
      <c r="Q71" s="4">
        <v>-9.3899797330999917</v>
      </c>
      <c r="R71" s="4">
        <v>-18.483687027799999</v>
      </c>
      <c r="S71" s="4">
        <v>-1.7821991939999986</v>
      </c>
      <c r="T71" s="4">
        <v>-53.978026853800003</v>
      </c>
      <c r="U71" s="4">
        <v>-19.359133946999997</v>
      </c>
      <c r="V71" s="4">
        <v>-198.96769550819999</v>
      </c>
      <c r="W71" s="4">
        <v>-76.206650535800009</v>
      </c>
      <c r="X71" s="4">
        <v>-132.02077736359999</v>
      </c>
      <c r="Y71" s="24"/>
      <c r="Z71" s="4"/>
      <c r="AA71" s="4"/>
      <c r="AB71" s="4"/>
      <c r="AC71" s="4">
        <f>+AC39</f>
        <v>-26.899999999999977</v>
      </c>
      <c r="AD71" s="4">
        <f>+AD39</f>
        <v>-275.00000000000011</v>
      </c>
      <c r="AE71" s="4"/>
      <c r="AF71" s="4"/>
      <c r="AG71" s="4"/>
      <c r="AH71" s="4"/>
      <c r="AI71" s="4"/>
    </row>
    <row r="72" spans="1:35" x14ac:dyDescent="0.3">
      <c r="B72" s="27" t="s">
        <v>30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-7.9104250000000022E-4</v>
      </c>
      <c r="Y72" s="24"/>
      <c r="Z72" s="4"/>
      <c r="AA72" s="4"/>
      <c r="AB72" s="4"/>
      <c r="AC72" s="4">
        <v>0</v>
      </c>
      <c r="AD72" s="4">
        <v>0</v>
      </c>
      <c r="AE72" s="4"/>
      <c r="AF72" s="4"/>
      <c r="AG72" s="4"/>
      <c r="AH72" s="4"/>
      <c r="AI72" s="4"/>
    </row>
    <row r="73" spans="1:35" x14ac:dyDescent="0.3">
      <c r="B73" s="27" t="s">
        <v>38</v>
      </c>
      <c r="G73" s="4"/>
      <c r="H73" s="4"/>
      <c r="I73" s="4"/>
      <c r="J73" s="4"/>
      <c r="K73" s="4"/>
      <c r="L73" s="4"/>
      <c r="M73" s="4"/>
      <c r="N73" s="4"/>
      <c r="O73" s="4">
        <v>-33.299999999999997</v>
      </c>
      <c r="P73" s="4">
        <v>-30.928000000000001</v>
      </c>
      <c r="Q73" s="4">
        <v>-32.1</v>
      </c>
      <c r="R73" s="4">
        <v>-37.700000000000003</v>
      </c>
      <c r="S73" s="4">
        <v>-41.1</v>
      </c>
      <c r="T73" s="4">
        <v>-42.8</v>
      </c>
      <c r="U73" s="4">
        <v>-44.4</v>
      </c>
      <c r="V73" s="4">
        <v>-66.099999999999994</v>
      </c>
      <c r="W73" s="4">
        <v>-70.3</v>
      </c>
      <c r="X73" s="4">
        <v>-74.167568817299994</v>
      </c>
      <c r="Y73" s="24"/>
      <c r="Z73" s="4"/>
      <c r="AA73" s="4"/>
      <c r="AB73" s="4"/>
      <c r="AC73" s="4">
        <v>-134</v>
      </c>
      <c r="AD73" s="4">
        <v>-194.3</v>
      </c>
      <c r="AE73" s="4"/>
      <c r="AF73" s="4"/>
      <c r="AG73" s="4"/>
      <c r="AH73" s="4"/>
      <c r="AI73" s="4"/>
    </row>
    <row r="74" spans="1:35" x14ac:dyDescent="0.3">
      <c r="B74" s="26" t="s">
        <v>57</v>
      </c>
      <c r="G74" s="12"/>
      <c r="H74" s="12"/>
      <c r="I74" s="12"/>
      <c r="J74" s="12"/>
      <c r="K74" s="12"/>
      <c r="L74" s="12"/>
      <c r="M74" s="12"/>
      <c r="N74" s="12"/>
      <c r="O74" s="12">
        <v>98.178645554499994</v>
      </c>
      <c r="P74" s="12">
        <v>106.97915648590001</v>
      </c>
      <c r="Q74" s="12">
        <v>128.08997973309999</v>
      </c>
      <c r="R74" s="12">
        <v>199.08368702780001</v>
      </c>
      <c r="S74" s="12">
        <v>161.482199194</v>
      </c>
      <c r="T74" s="12">
        <v>184.87802685380001</v>
      </c>
      <c r="U74" s="12">
        <v>218.959133947</v>
      </c>
      <c r="V74" s="12">
        <v>356.06769550820002</v>
      </c>
      <c r="W74" s="12">
        <v>243.50665053580002</v>
      </c>
      <c r="X74" s="12">
        <v>254.02909857899942</v>
      </c>
      <c r="Y74" s="24"/>
      <c r="Z74" s="4"/>
      <c r="AA74" s="12"/>
      <c r="AB74" s="12"/>
      <c r="AC74" s="12">
        <v>532.5</v>
      </c>
      <c r="AD74" s="12">
        <v>922.2</v>
      </c>
      <c r="AE74" s="4"/>
      <c r="AF74" s="4"/>
      <c r="AG74" s="4"/>
      <c r="AH74" s="4"/>
      <c r="AI74" s="4"/>
    </row>
    <row r="75" spans="1:35" x14ac:dyDescent="0.3">
      <c r="A75" s="7"/>
      <c r="B75" s="27"/>
      <c r="C75" s="28"/>
      <c r="D75" s="28"/>
      <c r="E75" s="28"/>
      <c r="F75" s="2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9"/>
      <c r="Z75" s="19"/>
      <c r="AA75" s="19"/>
      <c r="AB75" s="19"/>
      <c r="AC75" s="19"/>
      <c r="AD75" s="30"/>
      <c r="AE75" s="4"/>
      <c r="AF75" s="4"/>
      <c r="AG75" s="4"/>
      <c r="AH75" s="4"/>
      <c r="AI75" s="4"/>
    </row>
    <row r="76" spans="1:35" x14ac:dyDescent="0.3">
      <c r="B76" t="s">
        <v>39</v>
      </c>
      <c r="G76" s="4">
        <v>317.05</v>
      </c>
      <c r="H76" s="4">
        <v>344.9</v>
      </c>
      <c r="I76" s="4">
        <v>359.35</v>
      </c>
      <c r="J76" s="4">
        <v>351.15</v>
      </c>
      <c r="K76" s="4">
        <v>357.25</v>
      </c>
      <c r="L76" s="4">
        <v>379.9</v>
      </c>
      <c r="M76" s="4">
        <v>392.6</v>
      </c>
      <c r="N76" s="4">
        <v>390.8</v>
      </c>
      <c r="O76" s="4">
        <v>405.3</v>
      </c>
      <c r="P76" s="4">
        <v>431.25</v>
      </c>
      <c r="Q76" s="4">
        <v>454</v>
      </c>
      <c r="R76" s="4">
        <v>517</v>
      </c>
      <c r="S76" s="4">
        <v>595</v>
      </c>
      <c r="T76" s="4">
        <v>638</v>
      </c>
      <c r="U76" s="4">
        <v>825</v>
      </c>
      <c r="V76" s="4">
        <v>1233</v>
      </c>
      <c r="W76" s="4">
        <v>1610</v>
      </c>
      <c r="X76" s="4">
        <v>1822</v>
      </c>
      <c r="Y76" s="2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3">
      <c r="B77" t="s">
        <v>40</v>
      </c>
      <c r="G77" s="4">
        <v>48.9</v>
      </c>
      <c r="H77" s="4">
        <v>46.699999999999996</v>
      </c>
      <c r="I77" s="4">
        <v>52.75</v>
      </c>
      <c r="J77" s="4">
        <v>60.6</v>
      </c>
      <c r="K77" s="4">
        <v>62.45</v>
      </c>
      <c r="L77" s="4">
        <v>61.4</v>
      </c>
      <c r="M77" s="4">
        <v>68.849999999999994</v>
      </c>
      <c r="N77" s="4">
        <v>76.814999999999998</v>
      </c>
      <c r="O77" s="4">
        <v>90.814999999999998</v>
      </c>
      <c r="P77" s="4">
        <v>110.4</v>
      </c>
      <c r="Q77" s="4">
        <v>119</v>
      </c>
      <c r="R77" s="4">
        <v>137</v>
      </c>
      <c r="S77" s="4">
        <v>149</v>
      </c>
      <c r="T77" s="4">
        <v>156</v>
      </c>
      <c r="U77" s="4">
        <v>167</v>
      </c>
      <c r="V77" s="4">
        <v>257</v>
      </c>
      <c r="W77" s="4">
        <v>277</v>
      </c>
      <c r="X77" s="4">
        <v>470</v>
      </c>
      <c r="Y77" s="2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3">
      <c r="B78" s="3" t="s">
        <v>26</v>
      </c>
      <c r="G78" s="12">
        <f>G76+G77</f>
        <v>365.95</v>
      </c>
      <c r="H78" s="12">
        <f t="shared" ref="H78:N78" si="11">H76+H77</f>
        <v>391.59999999999997</v>
      </c>
      <c r="I78" s="12">
        <f t="shared" si="11"/>
        <v>412.1</v>
      </c>
      <c r="J78" s="12">
        <f t="shared" si="11"/>
        <v>411.75</v>
      </c>
      <c r="K78" s="12">
        <f t="shared" si="11"/>
        <v>419.7</v>
      </c>
      <c r="L78" s="12">
        <f t="shared" si="11"/>
        <v>441.29999999999995</v>
      </c>
      <c r="M78" s="12">
        <f t="shared" si="11"/>
        <v>461.45000000000005</v>
      </c>
      <c r="N78" s="12">
        <f t="shared" si="11"/>
        <v>467.61500000000001</v>
      </c>
      <c r="O78" s="12">
        <v>496.11500000000001</v>
      </c>
      <c r="P78" s="12">
        <v>541.65</v>
      </c>
      <c r="Q78" s="12">
        <v>573</v>
      </c>
      <c r="R78" s="12">
        <v>654</v>
      </c>
      <c r="S78" s="12">
        <v>744</v>
      </c>
      <c r="T78" s="12">
        <v>794</v>
      </c>
      <c r="U78" s="12">
        <v>992</v>
      </c>
      <c r="V78" s="12">
        <v>1490</v>
      </c>
      <c r="W78" s="12">
        <v>1887</v>
      </c>
      <c r="X78" s="12">
        <v>2292</v>
      </c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3">
      <c r="Y79" s="24"/>
      <c r="AE79" s="4"/>
      <c r="AF79" s="4"/>
      <c r="AG79" s="4"/>
      <c r="AH79" s="4"/>
      <c r="AI79" s="4"/>
    </row>
    <row r="80" spans="1:35" x14ac:dyDescent="0.3">
      <c r="Y80" s="24"/>
      <c r="AE80" s="4"/>
      <c r="AF80" s="4"/>
      <c r="AG80" s="4"/>
      <c r="AH80" s="4"/>
      <c r="AI80" s="4"/>
    </row>
    <row r="81" spans="2:35" x14ac:dyDescent="0.3">
      <c r="B81" s="1" t="s">
        <v>52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 t="s">
        <v>13</v>
      </c>
      <c r="P81" s="2" t="s">
        <v>14</v>
      </c>
      <c r="Q81" s="2" t="s">
        <v>15</v>
      </c>
      <c r="R81" s="2" t="s">
        <v>16</v>
      </c>
      <c r="S81" s="2" t="s">
        <v>17</v>
      </c>
      <c r="T81" s="2" t="s">
        <v>18</v>
      </c>
      <c r="U81" s="2" t="s">
        <v>19</v>
      </c>
      <c r="V81" s="2" t="s">
        <v>20</v>
      </c>
      <c r="W81" s="2" t="s">
        <v>45</v>
      </c>
      <c r="X81" s="2" t="s">
        <v>56</v>
      </c>
      <c r="Y81" s="2"/>
      <c r="Z81" s="2"/>
      <c r="AA81" s="2"/>
      <c r="AB81" s="2"/>
      <c r="AC81" s="2">
        <v>2019</v>
      </c>
      <c r="AD81" s="2">
        <v>2020</v>
      </c>
      <c r="AE81" s="4"/>
      <c r="AF81" s="4"/>
      <c r="AG81" s="4"/>
      <c r="AH81" s="4"/>
      <c r="AI81" s="4"/>
    </row>
    <row r="82" spans="2:35" s="5" customFormat="1" x14ac:dyDescent="0.3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/>
      <c r="Y82" s="24"/>
      <c r="Z82" s="17"/>
      <c r="AA82" s="17"/>
      <c r="AB82" s="17"/>
      <c r="AC82" s="17"/>
      <c r="AD82" s="17"/>
      <c r="AE82" s="4"/>
      <c r="AF82" s="4"/>
      <c r="AG82" s="4"/>
      <c r="AH82" s="4"/>
      <c r="AI82" s="4"/>
    </row>
    <row r="83" spans="2:35" x14ac:dyDescent="0.3">
      <c r="B83" s="3" t="s">
        <v>49</v>
      </c>
      <c r="O83" s="12">
        <v>108.08413795819968</v>
      </c>
      <c r="P83" s="12">
        <v>117.0620339264002</v>
      </c>
      <c r="Q83" s="12">
        <v>144.17612847169971</v>
      </c>
      <c r="R83" s="12">
        <v>212.94011820730086</v>
      </c>
      <c r="S83" s="12">
        <v>177.01936065280006</v>
      </c>
      <c r="T83" s="12">
        <v>199.70036609339977</v>
      </c>
      <c r="U83" s="12">
        <v>234.27038715689969</v>
      </c>
      <c r="V83" s="12">
        <v>378.05679806220104</v>
      </c>
      <c r="W83" s="12">
        <v>268.71887857279961</v>
      </c>
      <c r="X83" s="12">
        <v>283.75825525129977</v>
      </c>
      <c r="Y83" s="24"/>
      <c r="AC83" s="12">
        <f>AC32</f>
        <v>582.4</v>
      </c>
      <c r="AD83" s="12">
        <f>AD32</f>
        <v>989.7</v>
      </c>
      <c r="AE83" s="4"/>
      <c r="AF83" s="4"/>
      <c r="AG83" s="4"/>
      <c r="AH83" s="4"/>
      <c r="AI83" s="4"/>
    </row>
    <row r="84" spans="2:35" x14ac:dyDescent="0.3">
      <c r="B84" t="s">
        <v>54</v>
      </c>
      <c r="O84" s="4">
        <v>-0.7</v>
      </c>
      <c r="P84" s="4">
        <v>-1</v>
      </c>
      <c r="Q84" s="4">
        <v>0.4</v>
      </c>
      <c r="R84" s="4">
        <v>-4.5</v>
      </c>
      <c r="S84" s="4">
        <v>-3</v>
      </c>
      <c r="T84" s="4">
        <v>-11.8</v>
      </c>
      <c r="U84" s="4">
        <v>-3.6</v>
      </c>
      <c r="V84" s="4">
        <v>-33.299999999999997</v>
      </c>
      <c r="W84" s="4">
        <v>-28.6</v>
      </c>
      <c r="X84" s="4">
        <v>-18</v>
      </c>
      <c r="Y84" s="24"/>
      <c r="AC84" s="4">
        <v>-5.8</v>
      </c>
      <c r="AD84" s="4">
        <v>-51.7</v>
      </c>
      <c r="AE84" s="4"/>
      <c r="AF84" s="4"/>
      <c r="AG84" s="4"/>
      <c r="AH84" s="4"/>
      <c r="AI84" s="4"/>
    </row>
    <row r="85" spans="2:35" x14ac:dyDescent="0.3">
      <c r="B85" s="18" t="s">
        <v>53</v>
      </c>
      <c r="O85" s="4">
        <v>4.8</v>
      </c>
      <c r="P85" s="4">
        <v>-2.5</v>
      </c>
      <c r="Q85" s="4">
        <v>3.6</v>
      </c>
      <c r="R85" s="4">
        <v>-9</v>
      </c>
      <c r="S85" s="4">
        <v>9.6999999999999993</v>
      </c>
      <c r="T85" s="4">
        <v>-11.4</v>
      </c>
      <c r="U85" s="4">
        <v>-4.7</v>
      </c>
      <c r="V85" s="4">
        <v>-19.100000000000001</v>
      </c>
      <c r="W85" s="4">
        <v>0.1</v>
      </c>
      <c r="X85" s="23">
        <v>-15.264812151999998</v>
      </c>
      <c r="Y85" s="24"/>
      <c r="AC85" s="4">
        <f>AC93</f>
        <v>-3.1</v>
      </c>
      <c r="AD85" s="4">
        <f>AD93</f>
        <v>-25.5</v>
      </c>
      <c r="AE85" s="4"/>
      <c r="AF85" s="4"/>
      <c r="AG85" s="4"/>
      <c r="AH85" s="4"/>
      <c r="AI85" s="4"/>
    </row>
    <row r="86" spans="2:35" x14ac:dyDescent="0.3">
      <c r="B86" s="22" t="s">
        <v>46</v>
      </c>
      <c r="O86" s="12">
        <v>112.18413795819968</v>
      </c>
      <c r="P86" s="12">
        <v>113.5620339264002</v>
      </c>
      <c r="Q86" s="12">
        <v>148.17612847169968</v>
      </c>
      <c r="R86" s="12">
        <v>199.44011820730083</v>
      </c>
      <c r="S86" s="12">
        <v>183.61936065280003</v>
      </c>
      <c r="T86" s="12">
        <v>176.50036609339972</v>
      </c>
      <c r="U86" s="12">
        <v>226.0703871568997</v>
      </c>
      <c r="V86" s="12">
        <v>325.65679806220101</v>
      </c>
      <c r="W86" s="12">
        <v>240.31887857279958</v>
      </c>
      <c r="X86" s="12">
        <v>250.49344309929978</v>
      </c>
      <c r="Y86" s="24"/>
      <c r="AC86" s="12">
        <f>AC46</f>
        <v>573.5</v>
      </c>
      <c r="AD86" s="12">
        <f>AD46</f>
        <v>912.5</v>
      </c>
      <c r="AE86" s="4"/>
      <c r="AF86" s="4"/>
      <c r="AG86" s="4"/>
      <c r="AH86" s="4"/>
      <c r="AI86" s="4"/>
    </row>
    <row r="87" spans="2:35" x14ac:dyDescent="0.3">
      <c r="Y87" s="24"/>
      <c r="AE87" s="4"/>
      <c r="AF87" s="4"/>
      <c r="AG87" s="4"/>
      <c r="AH87" s="4"/>
      <c r="AI87" s="4"/>
    </row>
    <row r="88" spans="2:35" x14ac:dyDescent="0.3">
      <c r="B88" s="9" t="s">
        <v>53</v>
      </c>
      <c r="O88" s="7"/>
      <c r="P88" s="7"/>
      <c r="Q88" s="7"/>
      <c r="R88" s="7"/>
      <c r="S88" s="7"/>
      <c r="T88" s="7"/>
      <c r="U88" s="7"/>
      <c r="V88" s="7"/>
      <c r="W88" s="7"/>
      <c r="Y88" s="24"/>
      <c r="AC88" s="4"/>
      <c r="AD88" s="4"/>
      <c r="AE88" s="4"/>
      <c r="AF88" s="4"/>
      <c r="AG88" s="4"/>
      <c r="AH88" s="4"/>
      <c r="AI88" s="4"/>
    </row>
    <row r="89" spans="2:35" x14ac:dyDescent="0.3">
      <c r="B89" t="s">
        <v>22</v>
      </c>
      <c r="O89" s="4">
        <v>3</v>
      </c>
      <c r="P89" s="4">
        <v>-3.4</v>
      </c>
      <c r="Q89" s="4">
        <v>0.5</v>
      </c>
      <c r="R89" s="4">
        <v>-4.5</v>
      </c>
      <c r="S89" s="4">
        <v>3.2</v>
      </c>
      <c r="T89" s="4">
        <v>-3.9</v>
      </c>
      <c r="U89" s="4">
        <v>-3.8</v>
      </c>
      <c r="V89" s="4">
        <v>-13.9</v>
      </c>
      <c r="W89" s="4">
        <v>-0.4</v>
      </c>
      <c r="X89" s="23">
        <v>-27.5642457511</v>
      </c>
      <c r="Y89" s="24"/>
      <c r="AC89" s="4">
        <v>-4.4000000000000004</v>
      </c>
      <c r="AD89" s="4">
        <v>-18.399999999999999</v>
      </c>
      <c r="AE89" s="4"/>
      <c r="AF89" s="4"/>
      <c r="AG89" s="4"/>
      <c r="AH89" s="4"/>
      <c r="AI89" s="4"/>
    </row>
    <row r="90" spans="2:35" x14ac:dyDescent="0.3">
      <c r="B90" t="s">
        <v>23</v>
      </c>
      <c r="O90" s="4">
        <v>-0.1</v>
      </c>
      <c r="P90" s="4">
        <v>0.1</v>
      </c>
      <c r="Q90" s="4">
        <v>0.8</v>
      </c>
      <c r="R90" s="4">
        <v>-0.9</v>
      </c>
      <c r="S90" s="4">
        <v>1.6</v>
      </c>
      <c r="T90" s="4">
        <v>-3.1</v>
      </c>
      <c r="U90" s="4">
        <v>0.3</v>
      </c>
      <c r="V90" s="4">
        <v>-2.1</v>
      </c>
      <c r="W90" s="4">
        <v>0.6</v>
      </c>
      <c r="X90" s="23">
        <v>7.12354558</v>
      </c>
      <c r="Y90" s="24"/>
      <c r="AC90" s="4">
        <v>-0.1</v>
      </c>
      <c r="AD90" s="4">
        <v>-3.3</v>
      </c>
      <c r="AE90" s="4"/>
      <c r="AF90" s="4"/>
      <c r="AG90" s="4"/>
      <c r="AH90" s="4"/>
      <c r="AI90" s="4"/>
    </row>
    <row r="91" spans="2:35" x14ac:dyDescent="0.3">
      <c r="B91" t="s">
        <v>24</v>
      </c>
      <c r="O91" s="4">
        <v>1.9</v>
      </c>
      <c r="P91" s="4">
        <v>0.8</v>
      </c>
      <c r="Q91" s="4">
        <v>2.4</v>
      </c>
      <c r="R91" s="4">
        <v>-2.9</v>
      </c>
      <c r="S91" s="4">
        <v>5</v>
      </c>
      <c r="T91" s="4">
        <v>-4.5</v>
      </c>
      <c r="U91" s="4">
        <v>-1.7</v>
      </c>
      <c r="V91" s="4">
        <v>-3.9</v>
      </c>
      <c r="W91" s="4">
        <v>1.4</v>
      </c>
      <c r="X91" s="23">
        <v>-1.0906001872000002</v>
      </c>
      <c r="Y91" s="24"/>
      <c r="AC91" s="4">
        <v>2.2000000000000002</v>
      </c>
      <c r="AD91" s="4">
        <v>-5.0999999999999996</v>
      </c>
      <c r="AE91" s="4"/>
      <c r="AF91" s="4"/>
      <c r="AG91" s="4"/>
      <c r="AH91" s="4"/>
      <c r="AI91" s="4"/>
    </row>
    <row r="92" spans="2:35" x14ac:dyDescent="0.3">
      <c r="B92" t="s">
        <v>25</v>
      </c>
      <c r="O92" s="4">
        <v>0</v>
      </c>
      <c r="P92" s="4">
        <v>0</v>
      </c>
      <c r="Q92" s="4">
        <v>-0.1</v>
      </c>
      <c r="R92" s="4">
        <v>-0.7</v>
      </c>
      <c r="S92" s="4">
        <v>-0.2</v>
      </c>
      <c r="T92" s="4">
        <v>0.1</v>
      </c>
      <c r="U92" s="4">
        <v>0.6</v>
      </c>
      <c r="V92" s="4">
        <v>0.8</v>
      </c>
      <c r="W92" s="4">
        <v>-1.4</v>
      </c>
      <c r="X92" s="23">
        <v>6.2664882063000009</v>
      </c>
      <c r="Y92" s="24"/>
      <c r="AC92" s="4">
        <v>-0.8</v>
      </c>
      <c r="AD92" s="4">
        <v>1.3</v>
      </c>
      <c r="AE92" s="4"/>
      <c r="AF92" s="4"/>
      <c r="AG92" s="4"/>
      <c r="AH92" s="4"/>
      <c r="AI92" s="4"/>
    </row>
    <row r="93" spans="2:35" x14ac:dyDescent="0.3">
      <c r="B93" s="3" t="s">
        <v>26</v>
      </c>
      <c r="O93" s="12">
        <v>4.8</v>
      </c>
      <c r="P93" s="12">
        <v>-2.5</v>
      </c>
      <c r="Q93" s="12">
        <v>3.6</v>
      </c>
      <c r="R93" s="12">
        <v>-9</v>
      </c>
      <c r="S93" s="12">
        <v>9.6999999999999993</v>
      </c>
      <c r="T93" s="12">
        <v>-11.4</v>
      </c>
      <c r="U93" s="12">
        <v>-4.7</v>
      </c>
      <c r="V93" s="12">
        <v>-19.100000000000001</v>
      </c>
      <c r="W93" s="12">
        <v>0.1</v>
      </c>
      <c r="X93" s="23">
        <v>-15.264812151999998</v>
      </c>
      <c r="Y93" s="24"/>
      <c r="AC93" s="12">
        <v>-3.1</v>
      </c>
      <c r="AD93" s="12">
        <v>-25.5</v>
      </c>
      <c r="AE93" s="4"/>
      <c r="AF93" s="4"/>
      <c r="AG93" s="4"/>
      <c r="AH93" s="4"/>
      <c r="AI93" s="4"/>
    </row>
    <row r="94" spans="2:35" x14ac:dyDescent="0.3">
      <c r="O94" s="4"/>
      <c r="P94" s="4"/>
      <c r="Q94" s="4"/>
      <c r="R94" s="4"/>
      <c r="S94" s="4"/>
      <c r="T94" s="4"/>
      <c r="U94" s="4"/>
      <c r="V94" s="4"/>
      <c r="W94" s="4"/>
      <c r="AC94" s="4"/>
      <c r="AD94" s="4"/>
    </row>
    <row r="95" spans="2:35" x14ac:dyDescent="0.3">
      <c r="B95" s="18" t="s">
        <v>55</v>
      </c>
      <c r="O95" s="6"/>
      <c r="P95" s="6"/>
      <c r="Q95" s="6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2:35" x14ac:dyDescent="0.3"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2:30" x14ac:dyDescent="0.3"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2:30" x14ac:dyDescent="0.3"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2:30" x14ac:dyDescent="0.3">
      <c r="B99" s="3" t="s">
        <v>41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2:30" x14ac:dyDescent="0.3">
      <c r="B100" t="s">
        <v>42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2:30" x14ac:dyDescent="0.3">
      <c r="B101" s="10" t="s">
        <v>43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2:30" x14ac:dyDescent="0.3">
      <c r="B102" s="11" t="s">
        <v>44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2:30" x14ac:dyDescent="0.3"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2:30" x14ac:dyDescent="0.3"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2:30" x14ac:dyDescent="0.3"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2:30" x14ac:dyDescent="0.3"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2:30" x14ac:dyDescent="0.3"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2:30" x14ac:dyDescent="0.3"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2:30" x14ac:dyDescent="0.3"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2:30" x14ac:dyDescent="0.3"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2:30" x14ac:dyDescent="0.3"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3" spans="15:30" x14ac:dyDescent="0.3"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5" spans="15:30" x14ac:dyDescent="0.3"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5:30" x14ac:dyDescent="0.3"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5:30" x14ac:dyDescent="0.3"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5:30" x14ac:dyDescent="0.3"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5:30" x14ac:dyDescent="0.3"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1" spans="15:30" x14ac:dyDescent="0.3"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5:30" x14ac:dyDescent="0.3"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5:30" x14ac:dyDescent="0.3"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5:30" x14ac:dyDescent="0.3"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</sheetData>
  <phoneticPr fontId="4" type="noConversion"/>
  <hyperlinks>
    <hyperlink ref="B102" r:id="rId1" xr:uid="{8B302222-6422-4E6C-9E47-84020BDCC71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639612a7b3c807be0f7cf865f1727bc4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targetNamespace="http://schemas.microsoft.com/office/2006/metadata/properties" ma:root="true" ma:fieldsID="bfb293d988afd2a0c8c6f4c0a44d8da8" ns1:_="" ns2:_="" ns3:_="" ns4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f80fdb8b-13ef-4f7f-904d-31500032c0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57E166-F3DB-4D70-9AFE-3C73E0E02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E5AEB-27FD-47F1-8ADD-16BFA880D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</ds:schemaRefs>
</ds:datastoreItem>
</file>

<file path=customXml/itemProps3.xml><?xml version="1.0" encoding="utf-8"?>
<ds:datastoreItem xmlns:ds="http://schemas.openxmlformats.org/officeDocument/2006/customXml" ds:itemID="{E1BD1BC7-3A3C-4B4E-A3D0-BE5F211946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Heath</dc:creator>
  <cp:keywords/>
  <dc:description/>
  <cp:lastModifiedBy>Thomas Heath</cp:lastModifiedBy>
  <cp:revision/>
  <dcterms:created xsi:type="dcterms:W3CDTF">2018-06-13T09:41:32Z</dcterms:created>
  <dcterms:modified xsi:type="dcterms:W3CDTF">2021-07-15T23:45:14Z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</Properties>
</file>